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4340" windowHeight="9528" activeTab="0"/>
  </bookViews>
  <sheets>
    <sheet name="Лист1" sheetId="1" r:id="rId1"/>
  </sheets>
  <definedNames>
    <definedName name="_xlnm.Print_Area" localSheetId="0">'Лист1'!$A$1:$J$166</definedName>
  </definedNames>
  <calcPr fullCalcOnLoad="1"/>
</workbook>
</file>

<file path=xl/sharedStrings.xml><?xml version="1.0" encoding="utf-8"?>
<sst xmlns="http://schemas.openxmlformats.org/spreadsheetml/2006/main" count="75" uniqueCount="38">
  <si>
    <t xml:space="preserve">ІНФОРМАЦІЯ </t>
  </si>
  <si>
    <t xml:space="preserve">про бюджет за бюджетними програмами з деталізацією </t>
  </si>
  <si>
    <t>за кодами економічної класифікації видатків бюджету або класифікації кредитування бюджету</t>
  </si>
  <si>
    <t>(найменування головного розпорядника коштів державного бюджету)</t>
  </si>
  <si>
    <t>Код програмної класифікації видатків та кредитування бюджету/код економічної класифікації видатків бюджету або код кредитування бюджету</t>
  </si>
  <si>
    <t>Код функціональної класифікайії видатків та кредитування бюджету</t>
  </si>
  <si>
    <t xml:space="preserve">Найменування згідно з програмною класифікацією видатків та кредитування бюджету </t>
  </si>
  <si>
    <t>Загальний фонд</t>
  </si>
  <si>
    <t>Спеціальний фонд</t>
  </si>
  <si>
    <t>Разом</t>
  </si>
  <si>
    <t>план на 2017 рік з урахуванням внесених змін</t>
  </si>
  <si>
    <t xml:space="preserve">касове виконання за 2017 рік </t>
  </si>
  <si>
    <t xml:space="preserve">Департамент освіти і науки облдержадміністрації </t>
  </si>
  <si>
    <t>в т.ч. 3000</t>
  </si>
  <si>
    <t>5000- всього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</si>
  <si>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</si>
  <si>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</si>
  <si>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розумовому розвитку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</si>
  <si>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</si>
  <si>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</si>
  <si>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</si>
  <si>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</si>
  <si>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Підготовка кадрів професійно-технічними закладами та іншими закладами освіти</t>
  </si>
  <si>
    <t>0941</t>
  </si>
  <si>
    <t>Підготовка кадрів вищими навчальними закладами І і ІІ рівнів акредитації</t>
  </si>
  <si>
    <t>0950</t>
  </si>
  <si>
    <t>Підвищення кваліфікації, перепідготовка кадрів закладами післядипломної освіти ІІІ і V рівнів акредитації (академіями, інститутами, центрами підвіщення кваліфікації)</t>
  </si>
  <si>
    <t>0990</t>
  </si>
  <si>
    <t>Методичне забезпення діяльності навчальних закладів та інші заходи у галузі освіти</t>
  </si>
  <si>
    <t>Утримання інших закладів освіти</t>
  </si>
  <si>
    <t>Інші освітні програми</t>
  </si>
  <si>
    <t>0180</t>
  </si>
  <si>
    <t>Інші субвенції</t>
  </si>
  <si>
    <t>Департамент освіти і науки облдержадміністрації</t>
  </si>
  <si>
    <t>(тис.грн.)</t>
  </si>
  <si>
    <t>за 2017 *</t>
  </si>
  <si>
    <t>Субвенція з державного бюджету місцевим бюджетам на надання державної підтримки особам з особливими освітніми потребами</t>
  </si>
  <si>
    <t>* Детальна інформація наведена на сайті Департамента освіти і науки облдержадміністрації (oblosvita.mk.gov.ua)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</si>
</sst>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vertical="top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4"/>
  <sheetViews>
    <sheetView tabSelected="1" view="pageBreakPreview" zoomScale="85" zoomScaleNormal="85" zoomScaleSheetLayoutView="85" workbookViewId="0" topLeftCell="A8">
      <pane xSplit="1" ySplit="3" topLeftCell="B40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G110" sqref="G110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8.50390625" style="0" customWidth="1"/>
    <col min="4" max="4" width="50.75390625" style="0" customWidth="1"/>
    <col min="5" max="5" width="12.50390625" style="0" customWidth="1"/>
    <col min="6" max="6" width="10.375" style="0" customWidth="1"/>
    <col min="7" max="7" width="10.75390625" style="0" customWidth="1"/>
    <col min="9" max="9" width="12.375" style="0" customWidth="1"/>
    <col min="10" max="10" width="10.375" style="0" customWidth="1"/>
    <col min="11" max="11" width="10.50390625" style="0" bestFit="1" customWidth="1"/>
    <col min="12" max="12" width="10.50390625" style="0" customWidth="1"/>
  </cols>
  <sheetData>
    <row r="1" spans="1:2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"/>
      <c r="B2" s="1"/>
      <c r="C2" s="2"/>
      <c r="D2" s="2" t="s">
        <v>0</v>
      </c>
      <c r="E2" s="44"/>
      <c r="F2" s="44"/>
      <c r="G2" s="44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"/>
      <c r="C3" s="44" t="s">
        <v>1</v>
      </c>
      <c r="D3" s="44"/>
      <c r="E3" s="44"/>
      <c r="F3" s="44"/>
      <c r="G3" s="44"/>
      <c r="H3" s="18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/>
      <c r="C4" s="44" t="s">
        <v>2</v>
      </c>
      <c r="D4" s="44"/>
      <c r="E4" s="44"/>
      <c r="F4" s="44"/>
      <c r="G4" s="44"/>
      <c r="H4" s="18"/>
      <c r="I4" s="18"/>
      <c r="J4" s="18"/>
      <c r="K4" s="18"/>
      <c r="L4" s="1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25">
      <c r="A6" s="1"/>
      <c r="B6" s="1"/>
      <c r="C6" s="51" t="s">
        <v>33</v>
      </c>
      <c r="D6" s="51"/>
      <c r="E6" s="51"/>
      <c r="F6" s="51"/>
      <c r="G6" s="51"/>
      <c r="H6" s="16"/>
      <c r="I6" s="16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/>
      <c r="C7" s="52" t="s">
        <v>3</v>
      </c>
      <c r="D7" s="52"/>
      <c r="E7" s="52"/>
      <c r="F7" s="52"/>
      <c r="G7" s="52"/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/>
      <c r="C8" s="1"/>
      <c r="D8" s="2" t="s">
        <v>35</v>
      </c>
      <c r="E8" s="1"/>
      <c r="F8" s="1"/>
      <c r="G8" s="1"/>
      <c r="H8" s="1"/>
      <c r="I8" s="1"/>
      <c r="J8" s="1" t="s">
        <v>34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10" ht="51" customHeight="1">
      <c r="A9" s="1"/>
      <c r="B9" s="40" t="s">
        <v>4</v>
      </c>
      <c r="C9" s="40" t="s">
        <v>5</v>
      </c>
      <c r="D9" s="42" t="s">
        <v>6</v>
      </c>
      <c r="E9" s="40" t="s">
        <v>7</v>
      </c>
      <c r="F9" s="40"/>
      <c r="G9" s="40" t="s">
        <v>8</v>
      </c>
      <c r="H9" s="40"/>
      <c r="I9" s="40" t="s">
        <v>9</v>
      </c>
      <c r="J9" s="40"/>
    </row>
    <row r="10" spans="1:10" ht="79.5" customHeight="1" thickBot="1">
      <c r="A10" s="1"/>
      <c r="B10" s="41"/>
      <c r="C10" s="41"/>
      <c r="D10" s="43"/>
      <c r="E10" s="3" t="s">
        <v>10</v>
      </c>
      <c r="F10" s="3" t="s">
        <v>11</v>
      </c>
      <c r="G10" s="3" t="s">
        <v>10</v>
      </c>
      <c r="H10" s="3" t="s">
        <v>11</v>
      </c>
      <c r="I10" s="3" t="s">
        <v>10</v>
      </c>
      <c r="J10" s="3" t="s">
        <v>11</v>
      </c>
    </row>
    <row r="11" spans="1:11" ht="18" customHeight="1" thickBot="1">
      <c r="A11" s="1"/>
      <c r="B11" s="15">
        <v>1010000</v>
      </c>
      <c r="C11" s="45" t="s">
        <v>12</v>
      </c>
      <c r="D11" s="46"/>
      <c r="E11" s="12">
        <f aca="true" t="shared" si="0" ref="E11:J11">E12+E13+E14+E15+E16+E17+E18+E19+E20</f>
        <v>612005.58</v>
      </c>
      <c r="F11" s="12">
        <f t="shared" si="0"/>
        <v>566559.99</v>
      </c>
      <c r="G11" s="12">
        <f>G12+G13+G14+G15+G16+G17+G18+G19+G20</f>
        <v>61374.96800000001</v>
      </c>
      <c r="H11" s="12">
        <f t="shared" si="0"/>
        <v>55513.229999999996</v>
      </c>
      <c r="I11" s="12">
        <f t="shared" si="0"/>
        <v>673380.5479999998</v>
      </c>
      <c r="J11" s="12">
        <f t="shared" si="0"/>
        <v>622073.2200000001</v>
      </c>
      <c r="K11" s="23">
        <f>E11-E132-E143-E154</f>
        <v>601480.3400000001</v>
      </c>
    </row>
    <row r="12" spans="1:24" ht="15">
      <c r="A12" s="1"/>
      <c r="B12" s="4">
        <v>2110</v>
      </c>
      <c r="C12" s="47"/>
      <c r="D12" s="48"/>
      <c r="E12" s="8">
        <f aca="true" t="shared" si="1" ref="E12:J19">E23+E34+E45+E56+E67+E78+E89+E100+E111+E122+E133+E144+E155</f>
        <v>322623.242</v>
      </c>
      <c r="F12" s="8">
        <f t="shared" si="1"/>
        <v>299362.7</v>
      </c>
      <c r="G12" s="8">
        <f>G23+G34+G45+G56+G67+G78+G89+G100+G111+G122+G133+G144+G155</f>
        <v>5315.9</v>
      </c>
      <c r="H12" s="8">
        <f t="shared" si="1"/>
        <v>5255.261</v>
      </c>
      <c r="I12" s="8">
        <f t="shared" si="1"/>
        <v>327939.142</v>
      </c>
      <c r="J12" s="8">
        <f t="shared" si="1"/>
        <v>304617.96099999995</v>
      </c>
      <c r="K12" s="24">
        <f>E22+E33+E44+E55+E66+E77+E88+E99+E110+E121+E132</f>
        <v>604335.5399999999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7">
        <v>2120</v>
      </c>
      <c r="C13" s="47"/>
      <c r="D13" s="48"/>
      <c r="E13" s="8">
        <f t="shared" si="1"/>
        <v>71267.171</v>
      </c>
      <c r="F13" s="8">
        <f t="shared" si="1"/>
        <v>65821.84</v>
      </c>
      <c r="G13" s="8">
        <f t="shared" si="1"/>
        <v>1134.1779999999999</v>
      </c>
      <c r="H13" s="8">
        <f t="shared" si="1"/>
        <v>1092.855</v>
      </c>
      <c r="I13" s="8">
        <f t="shared" si="1"/>
        <v>72401.349</v>
      </c>
      <c r="J13" s="8">
        <f t="shared" si="1"/>
        <v>66914.695</v>
      </c>
      <c r="K13" s="24">
        <f>K12-601480.34</f>
        <v>2855.1999999999534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7">
        <v>2220</v>
      </c>
      <c r="C14" s="47"/>
      <c r="D14" s="48"/>
      <c r="E14" s="8">
        <f t="shared" si="1"/>
        <v>1748.559</v>
      </c>
      <c r="F14" s="8">
        <f t="shared" si="1"/>
        <v>1686.5100000000002</v>
      </c>
      <c r="G14" s="8">
        <f t="shared" si="1"/>
        <v>128.82</v>
      </c>
      <c r="H14" s="8">
        <f t="shared" si="1"/>
        <v>104.821</v>
      </c>
      <c r="I14" s="8">
        <f t="shared" si="1"/>
        <v>1877.379</v>
      </c>
      <c r="J14" s="8">
        <f t="shared" si="1"/>
        <v>1791.3310000000001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7">
        <v>2230</v>
      </c>
      <c r="C15" s="47"/>
      <c r="D15" s="48"/>
      <c r="E15" s="8">
        <f t="shared" si="1"/>
        <v>62881.424</v>
      </c>
      <c r="F15" s="8">
        <f t="shared" si="1"/>
        <v>61112.13</v>
      </c>
      <c r="G15" s="8">
        <f t="shared" si="1"/>
        <v>1398.5320000000002</v>
      </c>
      <c r="H15" s="8">
        <f t="shared" si="1"/>
        <v>1022.973</v>
      </c>
      <c r="I15" s="8">
        <f t="shared" si="1"/>
        <v>64279.956000000006</v>
      </c>
      <c r="J15" s="8">
        <f t="shared" si="1"/>
        <v>62135.103</v>
      </c>
      <c r="K15" s="24">
        <f>E11+G11</f>
        <v>673380.548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7">
        <v>2270</v>
      </c>
      <c r="C16" s="47"/>
      <c r="D16" s="48"/>
      <c r="E16" s="8">
        <f t="shared" si="1"/>
        <v>50075.812</v>
      </c>
      <c r="F16" s="8">
        <f t="shared" si="1"/>
        <v>45274.62</v>
      </c>
      <c r="G16" s="8">
        <f t="shared" si="1"/>
        <v>1178.021</v>
      </c>
      <c r="H16" s="8">
        <f t="shared" si="1"/>
        <v>918.673</v>
      </c>
      <c r="I16" s="8">
        <f t="shared" si="1"/>
        <v>51253.833</v>
      </c>
      <c r="J16" s="8">
        <f t="shared" si="1"/>
        <v>46193.293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hidden="1">
      <c r="A17" s="1"/>
      <c r="B17" s="7">
        <v>2281</v>
      </c>
      <c r="C17" s="47"/>
      <c r="D17" s="48"/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7">
        <v>2282</v>
      </c>
      <c r="C18" s="47"/>
      <c r="D18" s="48"/>
      <c r="E18" s="8">
        <f t="shared" si="1"/>
        <v>30256.062</v>
      </c>
      <c r="F18" s="8">
        <f t="shared" si="1"/>
        <v>24225.6</v>
      </c>
      <c r="G18" s="8">
        <f t="shared" si="1"/>
        <v>680.888</v>
      </c>
      <c r="H18" s="8">
        <f t="shared" si="1"/>
        <v>567.767</v>
      </c>
      <c r="I18" s="8">
        <f t="shared" si="1"/>
        <v>30936.95</v>
      </c>
      <c r="J18" s="8">
        <f t="shared" si="1"/>
        <v>24793.367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7">
        <v>2700</v>
      </c>
      <c r="C19" s="47"/>
      <c r="D19" s="48"/>
      <c r="E19" s="8">
        <f t="shared" si="1"/>
        <v>29685.713</v>
      </c>
      <c r="F19" s="8">
        <f t="shared" si="1"/>
        <v>29471.559999999998</v>
      </c>
      <c r="G19" s="8">
        <f t="shared" si="1"/>
        <v>40.732</v>
      </c>
      <c r="H19" s="8">
        <f t="shared" si="1"/>
        <v>36.022</v>
      </c>
      <c r="I19" s="8">
        <f t="shared" si="1"/>
        <v>29726.445000000003</v>
      </c>
      <c r="J19" s="8">
        <f t="shared" si="1"/>
        <v>29507.582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7" t="s">
        <v>14</v>
      </c>
      <c r="C20" s="47"/>
      <c r="D20" s="48"/>
      <c r="E20" s="8">
        <f aca="true" t="shared" si="2" ref="E20:J20">E31+E42+E53+E64+E75+E86+E97+E108+E119+E130+E141+E152+E163</f>
        <v>43467.597</v>
      </c>
      <c r="F20" s="8">
        <f t="shared" si="2"/>
        <v>39605.030000000035</v>
      </c>
      <c r="G20" s="28">
        <f>G31+G42+G53+G64+G75+G86+G97+G108+G119+G130+G141+G152+G163</f>
        <v>51497.897000000004</v>
      </c>
      <c r="H20" s="8">
        <f t="shared" si="2"/>
        <v>46514.85799999999</v>
      </c>
      <c r="I20" s="8">
        <f t="shared" si="2"/>
        <v>94965.49399999999</v>
      </c>
      <c r="J20" s="8">
        <f t="shared" si="2"/>
        <v>86119.88800000004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thickBot="1">
      <c r="A21" s="1"/>
      <c r="B21" s="14" t="s">
        <v>13</v>
      </c>
      <c r="C21" s="49"/>
      <c r="D21" s="50"/>
      <c r="E21" s="8">
        <f aca="true" t="shared" si="3" ref="E21:J21">E32+E43+E54+E65+E76+E87+E98+E109+E120+E131+E142+E153+E164</f>
        <v>0</v>
      </c>
      <c r="F21" s="8">
        <f t="shared" si="3"/>
        <v>5509.75</v>
      </c>
      <c r="G21" s="28">
        <f>G32+G43+G54+G65+G76+G87+G98+G109+G120+G131+G142+G153+G164</f>
        <v>24837.164000000004</v>
      </c>
      <c r="H21" s="8">
        <f t="shared" si="3"/>
        <v>22769.249</v>
      </c>
      <c r="I21" s="8">
        <f t="shared" si="3"/>
        <v>24837.164000000004</v>
      </c>
      <c r="J21" s="8">
        <f t="shared" si="3"/>
        <v>28278.999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thickBot="1">
      <c r="A22" s="1"/>
      <c r="B22" s="15">
        <v>1011040</v>
      </c>
      <c r="C22" s="33" t="s">
        <v>15</v>
      </c>
      <c r="D22" s="36" t="s">
        <v>16</v>
      </c>
      <c r="E22" s="20">
        <f aca="true" t="shared" si="4" ref="E22:J22">E23+E24+E25+E26+E27+E28+E29+E30+E31</f>
        <v>184438.127</v>
      </c>
      <c r="F22" s="12">
        <f>F23+F24+F25+F26+F27+F28+F29+F30+F31+F32</f>
        <v>176861.65999999997</v>
      </c>
      <c r="G22" s="29">
        <f t="shared" si="4"/>
        <v>11471.394999999999</v>
      </c>
      <c r="H22" s="12">
        <f>H23+H24+H25+H26+H27+H28+H29+H30+H31</f>
        <v>10214.445000000002</v>
      </c>
      <c r="I22" s="21">
        <f t="shared" si="4"/>
        <v>195909.52199999997</v>
      </c>
      <c r="J22" s="22">
        <f t="shared" si="4"/>
        <v>187076.105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4">
        <v>2110</v>
      </c>
      <c r="C23" s="34"/>
      <c r="D23" s="34"/>
      <c r="E23" s="5">
        <v>97166.634</v>
      </c>
      <c r="F23" s="5">
        <v>93905.98</v>
      </c>
      <c r="G23" s="30">
        <v>609.923</v>
      </c>
      <c r="H23" s="5">
        <v>609.776</v>
      </c>
      <c r="I23" s="5">
        <f aca="true" t="shared" si="5" ref="I23:I31">E23+G23</f>
        <v>97776.557</v>
      </c>
      <c r="J23" s="6">
        <f aca="true" t="shared" si="6" ref="J23:J31">F23+H23</f>
        <v>94515.756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7">
        <v>2120</v>
      </c>
      <c r="C24" s="34"/>
      <c r="D24" s="34"/>
      <c r="E24" s="8">
        <v>21516.886</v>
      </c>
      <c r="F24" s="8">
        <v>20707.94</v>
      </c>
      <c r="G24" s="28">
        <v>137.127</v>
      </c>
      <c r="H24" s="8">
        <v>137.093</v>
      </c>
      <c r="I24" s="8">
        <f t="shared" si="5"/>
        <v>21654.013</v>
      </c>
      <c r="J24" s="9">
        <f t="shared" si="6"/>
        <v>20845.033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7">
        <v>2220</v>
      </c>
      <c r="C25" s="34"/>
      <c r="D25" s="34"/>
      <c r="E25" s="8">
        <v>717.3</v>
      </c>
      <c r="F25" s="8">
        <v>662.86</v>
      </c>
      <c r="G25" s="28">
        <f>5.34+35.612</f>
        <v>40.952</v>
      </c>
      <c r="H25" s="8">
        <v>40.909</v>
      </c>
      <c r="I25" s="8">
        <f t="shared" si="5"/>
        <v>758.252</v>
      </c>
      <c r="J25" s="9">
        <f t="shared" si="6"/>
        <v>703.769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7">
        <v>2230</v>
      </c>
      <c r="C26" s="34"/>
      <c r="D26" s="34"/>
      <c r="E26" s="8">
        <v>30510.947</v>
      </c>
      <c r="F26" s="8">
        <v>29613.68</v>
      </c>
      <c r="G26" s="28">
        <f>785.461+58.505</f>
        <v>843.966</v>
      </c>
      <c r="H26" s="8">
        <v>526.451</v>
      </c>
      <c r="I26" s="8">
        <f t="shared" si="5"/>
        <v>31354.913</v>
      </c>
      <c r="J26" s="9">
        <f t="shared" si="6"/>
        <v>30140.131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7">
        <v>2270</v>
      </c>
      <c r="C27" s="34"/>
      <c r="D27" s="34"/>
      <c r="E27" s="8">
        <v>19519.6</v>
      </c>
      <c r="F27" s="8">
        <v>17204.21</v>
      </c>
      <c r="G27" s="28">
        <f>145.616+0.885</f>
        <v>146.501</v>
      </c>
      <c r="H27" s="8">
        <v>84.72</v>
      </c>
      <c r="I27" s="8">
        <f t="shared" si="5"/>
        <v>19666.101</v>
      </c>
      <c r="J27" s="9">
        <f t="shared" si="6"/>
        <v>17288.93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hidden="1">
      <c r="A28" s="1"/>
      <c r="B28" s="7">
        <v>2281</v>
      </c>
      <c r="C28" s="34"/>
      <c r="D28" s="34"/>
      <c r="E28" s="8"/>
      <c r="F28" s="8"/>
      <c r="G28" s="28"/>
      <c r="H28" s="8"/>
      <c r="I28" s="8">
        <f t="shared" si="5"/>
        <v>0</v>
      </c>
      <c r="J28" s="9">
        <f t="shared" si="6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>
        <v>2282</v>
      </c>
      <c r="C29" s="34"/>
      <c r="D29" s="34"/>
      <c r="E29" s="8">
        <v>51.24</v>
      </c>
      <c r="F29" s="8">
        <v>36.74</v>
      </c>
      <c r="G29" s="28">
        <f>1.512</f>
        <v>1.512</v>
      </c>
      <c r="H29" s="8">
        <v>1.512</v>
      </c>
      <c r="I29" s="8">
        <f t="shared" si="5"/>
        <v>52.752</v>
      </c>
      <c r="J29" s="9">
        <f t="shared" si="6"/>
        <v>38.252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7">
        <v>2700</v>
      </c>
      <c r="C30" s="34"/>
      <c r="D30" s="34"/>
      <c r="E30" s="8">
        <v>923.85</v>
      </c>
      <c r="F30" s="8">
        <v>921.59</v>
      </c>
      <c r="G30" s="28">
        <f>5.64</f>
        <v>5.64</v>
      </c>
      <c r="H30" s="8">
        <v>5.39</v>
      </c>
      <c r="I30" s="8">
        <f t="shared" si="5"/>
        <v>929.49</v>
      </c>
      <c r="J30" s="9">
        <f t="shared" si="6"/>
        <v>926.98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7" t="s">
        <v>14</v>
      </c>
      <c r="C31" s="34"/>
      <c r="D31" s="34"/>
      <c r="E31" s="8">
        <f>14031.67+E32</f>
        <v>14031.67</v>
      </c>
      <c r="F31" s="8">
        <f>176861.66-F23-F24-F25-F26-F27-F29-F30</f>
        <v>13808.660000000005</v>
      </c>
      <c r="G31" s="28">
        <f>2730.055+750.027+18.85+25.114+410.137+1498.482+165.004+6.044+1004.166+3077.895</f>
        <v>9685.774</v>
      </c>
      <c r="H31" s="8">
        <f>7163.808+3050.637-H23-H24-H25-H26-H27-H29-H30</f>
        <v>8808.594000000001</v>
      </c>
      <c r="I31" s="8">
        <f t="shared" si="5"/>
        <v>23717.444</v>
      </c>
      <c r="J31" s="9">
        <f t="shared" si="6"/>
        <v>22617.254000000008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thickBot="1">
      <c r="A32" s="1"/>
      <c r="B32" s="14" t="s">
        <v>13</v>
      </c>
      <c r="C32" s="35"/>
      <c r="D32" s="35"/>
      <c r="E32" s="10"/>
      <c r="F32" s="10"/>
      <c r="G32" s="31">
        <f>410.137+1004.166+3077.895</f>
        <v>4492.198</v>
      </c>
      <c r="H32" s="10">
        <f>1145.21+3050.637</f>
        <v>4195.847</v>
      </c>
      <c r="I32" s="10">
        <f>E32+G32</f>
        <v>4492.198</v>
      </c>
      <c r="J32" s="11">
        <f>F32+H32</f>
        <v>4195.847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thickBot="1">
      <c r="A33" s="1"/>
      <c r="B33" s="15">
        <v>1011070</v>
      </c>
      <c r="C33" s="33" t="s">
        <v>15</v>
      </c>
      <c r="D33" s="33" t="s">
        <v>17</v>
      </c>
      <c r="E33" s="12">
        <f aca="true" t="shared" si="7" ref="E33:J33">E34+E35+E36+E37+E38+E39+E40+E41+E42</f>
        <v>141655.654</v>
      </c>
      <c r="F33" s="12">
        <f>F34+F35+F36+F37+F38+F39+F40+F41+F42+F43</f>
        <v>138187.89</v>
      </c>
      <c r="G33" s="32">
        <f t="shared" si="7"/>
        <v>2039.714</v>
      </c>
      <c r="H33" s="12">
        <f>H34+H35+H36+H37+H38+H39+H40+H41+H42</f>
        <v>1544.0800000000002</v>
      </c>
      <c r="I33" s="12">
        <f t="shared" si="7"/>
        <v>143695.368</v>
      </c>
      <c r="J33" s="12">
        <f t="shared" si="7"/>
        <v>139731.97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4">
        <v>2110</v>
      </c>
      <c r="C34" s="34"/>
      <c r="D34" s="34"/>
      <c r="E34" s="5">
        <v>86069.721</v>
      </c>
      <c r="F34" s="5">
        <v>84562.23</v>
      </c>
      <c r="G34" s="30">
        <f>41.5</f>
        <v>41.5</v>
      </c>
      <c r="H34" s="5">
        <v>41.5</v>
      </c>
      <c r="I34" s="5">
        <f aca="true" t="shared" si="8" ref="I34:I42">E34+G34</f>
        <v>86111.221</v>
      </c>
      <c r="J34" s="6">
        <f aca="true" t="shared" si="9" ref="J34:J42">F34+H34</f>
        <v>84603.73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7">
        <v>2120</v>
      </c>
      <c r="C35" s="34"/>
      <c r="D35" s="34"/>
      <c r="E35" s="8">
        <v>19053.442</v>
      </c>
      <c r="F35" s="8">
        <v>18593.77</v>
      </c>
      <c r="G35" s="28"/>
      <c r="H35" s="8"/>
      <c r="I35" s="8">
        <f t="shared" si="8"/>
        <v>19053.442</v>
      </c>
      <c r="J35" s="9">
        <f t="shared" si="9"/>
        <v>18593.77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7">
        <v>2220</v>
      </c>
      <c r="C36" s="34"/>
      <c r="D36" s="34"/>
      <c r="E36" s="8">
        <v>788.5</v>
      </c>
      <c r="F36" s="8">
        <v>788.38</v>
      </c>
      <c r="G36" s="28">
        <f>47.303</f>
        <v>47.303</v>
      </c>
      <c r="H36" s="8">
        <v>42.303</v>
      </c>
      <c r="I36" s="8">
        <f t="shared" si="8"/>
        <v>835.803</v>
      </c>
      <c r="J36" s="9">
        <f t="shared" si="9"/>
        <v>830.683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7">
        <v>2230</v>
      </c>
      <c r="C37" s="34"/>
      <c r="D37" s="34"/>
      <c r="E37" s="8">
        <v>16201.59</v>
      </c>
      <c r="F37" s="8">
        <v>15555.38</v>
      </c>
      <c r="G37" s="28">
        <f>0.027+15.224</f>
        <v>15.251</v>
      </c>
      <c r="H37" s="8">
        <v>15.251</v>
      </c>
      <c r="I37" s="8">
        <f t="shared" si="8"/>
        <v>16216.841</v>
      </c>
      <c r="J37" s="9">
        <f t="shared" si="9"/>
        <v>15570.631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7">
        <v>2270</v>
      </c>
      <c r="C38" s="34"/>
      <c r="D38" s="34"/>
      <c r="E38" s="8">
        <v>8229.791</v>
      </c>
      <c r="F38" s="8">
        <v>7452.98</v>
      </c>
      <c r="G38" s="28">
        <v>0.65</v>
      </c>
      <c r="H38" s="8"/>
      <c r="I38" s="8">
        <f t="shared" si="8"/>
        <v>8230.440999999999</v>
      </c>
      <c r="J38" s="9">
        <f t="shared" si="9"/>
        <v>7452.98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hidden="1">
      <c r="A39" s="1"/>
      <c r="B39" s="7">
        <v>2281</v>
      </c>
      <c r="C39" s="34"/>
      <c r="D39" s="34"/>
      <c r="E39" s="8"/>
      <c r="F39" s="8"/>
      <c r="G39" s="28"/>
      <c r="H39" s="8"/>
      <c r="I39" s="8">
        <f t="shared" si="8"/>
        <v>0</v>
      </c>
      <c r="J39" s="9">
        <f t="shared" si="9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7">
        <v>2282</v>
      </c>
      <c r="C40" s="34"/>
      <c r="D40" s="34"/>
      <c r="E40" s="8">
        <v>15.1</v>
      </c>
      <c r="F40" s="8">
        <v>14.62</v>
      </c>
      <c r="G40" s="28">
        <v>1.8</v>
      </c>
      <c r="H40" s="8">
        <v>1.8</v>
      </c>
      <c r="I40" s="8">
        <f t="shared" si="8"/>
        <v>16.9</v>
      </c>
      <c r="J40" s="9">
        <f t="shared" si="9"/>
        <v>16.419999999999998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7">
        <v>2700</v>
      </c>
      <c r="C41" s="34"/>
      <c r="D41" s="34"/>
      <c r="E41" s="8">
        <v>786.56</v>
      </c>
      <c r="F41" s="8">
        <v>786.33</v>
      </c>
      <c r="G41" s="28"/>
      <c r="H41" s="8"/>
      <c r="I41" s="8">
        <f t="shared" si="8"/>
        <v>786.56</v>
      </c>
      <c r="J41" s="9">
        <f t="shared" si="9"/>
        <v>786.33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7" t="s">
        <v>14</v>
      </c>
      <c r="C42" s="34"/>
      <c r="D42" s="34"/>
      <c r="E42" s="8">
        <v>10510.95</v>
      </c>
      <c r="F42" s="8">
        <f>138187.89-F34-F35-F36-F37-F38-F40-F41</f>
        <v>10434.200000000019</v>
      </c>
      <c r="G42" s="28">
        <f>246.366+151.637+28+54.226+90.326+480.01+164.904+1.165+310.676+405.9</f>
        <v>1933.21</v>
      </c>
      <c r="H42" s="8">
        <f>1258.18+285.9-H34-H36-H37-H40</f>
        <v>1443.226</v>
      </c>
      <c r="I42" s="8">
        <f t="shared" si="8"/>
        <v>12444.16</v>
      </c>
      <c r="J42" s="9">
        <f t="shared" si="9"/>
        <v>11877.42600000002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>
      <c r="A43" s="1"/>
      <c r="B43" s="14" t="s">
        <v>13</v>
      </c>
      <c r="C43" s="35"/>
      <c r="D43" s="35"/>
      <c r="E43" s="10"/>
      <c r="F43" s="10"/>
      <c r="G43" s="31">
        <f>90.326+310.676+405.9</f>
        <v>806.9019999999999</v>
      </c>
      <c r="H43" s="10">
        <f>363.937+285.9</f>
        <v>649.837</v>
      </c>
      <c r="I43" s="10">
        <f>E43+G43</f>
        <v>806.9019999999999</v>
      </c>
      <c r="J43" s="11">
        <f>F43+H43</f>
        <v>649.837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>
      <c r="A44" s="1"/>
      <c r="B44" s="15">
        <v>1011080</v>
      </c>
      <c r="C44" s="33" t="s">
        <v>15</v>
      </c>
      <c r="D44" s="37" t="s">
        <v>18</v>
      </c>
      <c r="E44" s="12">
        <f aca="true" t="shared" si="10" ref="E44:J44">E45+E46+E47+E48+E49+E50+E51+E52+E53</f>
        <v>22814.459000000003</v>
      </c>
      <c r="F44" s="12">
        <f>F45+F46+F47+F48+F49+F50+F51+F52+F53+F54</f>
        <v>22507.02</v>
      </c>
      <c r="G44" s="32">
        <f t="shared" si="10"/>
        <v>600</v>
      </c>
      <c r="H44" s="12">
        <f>H45+H46+H47+H48+H49+H50+H51+H52+H53</f>
        <v>598.448</v>
      </c>
      <c r="I44" s="12">
        <f t="shared" si="10"/>
        <v>23414.459000000003</v>
      </c>
      <c r="J44" s="12">
        <f t="shared" si="10"/>
        <v>23105.468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4">
        <v>2110</v>
      </c>
      <c r="C45" s="34"/>
      <c r="D45" s="38"/>
      <c r="E45" s="5">
        <v>11387.7</v>
      </c>
      <c r="F45" s="5">
        <v>11244.48</v>
      </c>
      <c r="G45" s="30"/>
      <c r="H45" s="5"/>
      <c r="I45" s="5">
        <f aca="true" t="shared" si="11" ref="I45:I53">E45+G45</f>
        <v>11387.7</v>
      </c>
      <c r="J45" s="6">
        <f aca="true" t="shared" si="12" ref="J45:J53">F45+H45</f>
        <v>11244.48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7">
        <v>2120</v>
      </c>
      <c r="C46" s="34"/>
      <c r="D46" s="38"/>
      <c r="E46" s="8">
        <v>2506.309</v>
      </c>
      <c r="F46" s="8">
        <v>2506.26</v>
      </c>
      <c r="G46" s="28"/>
      <c r="H46" s="8"/>
      <c r="I46" s="8">
        <f t="shared" si="11"/>
        <v>2506.309</v>
      </c>
      <c r="J46" s="9">
        <f t="shared" si="12"/>
        <v>2506.26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7">
        <v>2220</v>
      </c>
      <c r="C47" s="34"/>
      <c r="D47" s="38"/>
      <c r="E47" s="8">
        <v>70</v>
      </c>
      <c r="F47" s="8">
        <v>69.71</v>
      </c>
      <c r="G47" s="28"/>
      <c r="H47" s="8"/>
      <c r="I47" s="8">
        <f t="shared" si="11"/>
        <v>70</v>
      </c>
      <c r="J47" s="9">
        <f t="shared" si="12"/>
        <v>69.71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7">
        <v>2230</v>
      </c>
      <c r="C48" s="34"/>
      <c r="D48" s="38"/>
      <c r="E48" s="8">
        <v>5267.3</v>
      </c>
      <c r="F48" s="8">
        <v>5253.54</v>
      </c>
      <c r="G48" s="28"/>
      <c r="H48" s="8"/>
      <c r="I48" s="8">
        <f t="shared" si="11"/>
        <v>5267.3</v>
      </c>
      <c r="J48" s="9">
        <f t="shared" si="12"/>
        <v>5253.54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7">
        <v>2270</v>
      </c>
      <c r="C49" s="34"/>
      <c r="D49" s="38"/>
      <c r="E49" s="8">
        <v>1583.4</v>
      </c>
      <c r="F49" s="8">
        <v>1460.45</v>
      </c>
      <c r="G49" s="28"/>
      <c r="H49" s="8"/>
      <c r="I49" s="8">
        <f t="shared" si="11"/>
        <v>1583.4</v>
      </c>
      <c r="J49" s="9">
        <f t="shared" si="12"/>
        <v>1460.45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hidden="1">
      <c r="A50" s="1"/>
      <c r="B50" s="7">
        <v>2281</v>
      </c>
      <c r="C50" s="34"/>
      <c r="D50" s="38"/>
      <c r="E50" s="8"/>
      <c r="F50" s="8"/>
      <c r="G50" s="28"/>
      <c r="H50" s="8"/>
      <c r="I50" s="8">
        <f t="shared" si="11"/>
        <v>0</v>
      </c>
      <c r="J50" s="9">
        <f t="shared" si="12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7">
        <v>2282</v>
      </c>
      <c r="C51" s="34"/>
      <c r="D51" s="38"/>
      <c r="E51" s="8"/>
      <c r="F51" s="8"/>
      <c r="G51" s="28"/>
      <c r="H51" s="8"/>
      <c r="I51" s="8">
        <f t="shared" si="11"/>
        <v>0</v>
      </c>
      <c r="J51" s="9">
        <f t="shared" si="12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7">
        <v>2700</v>
      </c>
      <c r="C52" s="34"/>
      <c r="D52" s="38"/>
      <c r="E52" s="8"/>
      <c r="F52" s="8"/>
      <c r="G52" s="28"/>
      <c r="H52" s="8"/>
      <c r="I52" s="8">
        <f t="shared" si="11"/>
        <v>0</v>
      </c>
      <c r="J52" s="9">
        <f t="shared" si="12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7" t="s">
        <v>14</v>
      </c>
      <c r="C53" s="34"/>
      <c r="D53" s="38"/>
      <c r="E53" s="8">
        <v>1999.75</v>
      </c>
      <c r="F53" s="8">
        <f>22507.02-F45-F46-F47-F48-F49</f>
        <v>1972.5800000000015</v>
      </c>
      <c r="G53" s="28">
        <f>600</f>
        <v>600</v>
      </c>
      <c r="H53" s="8">
        <f>598.448-H45-H46-H47-H48-H49-H51-H52</f>
        <v>598.448</v>
      </c>
      <c r="I53" s="8">
        <f t="shared" si="11"/>
        <v>2599.75</v>
      </c>
      <c r="J53" s="9">
        <f t="shared" si="12"/>
        <v>2571.0280000000016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thickBot="1">
      <c r="A54" s="1"/>
      <c r="B54" s="14" t="s">
        <v>13</v>
      </c>
      <c r="C54" s="35"/>
      <c r="D54" s="39"/>
      <c r="E54" s="10"/>
      <c r="F54" s="10"/>
      <c r="G54" s="31">
        <f>600</f>
        <v>600</v>
      </c>
      <c r="H54" s="10">
        <v>598.448</v>
      </c>
      <c r="I54" s="10">
        <f>E54+G54</f>
        <v>600</v>
      </c>
      <c r="J54" s="11">
        <f>F54+H54</f>
        <v>598.448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thickBot="1">
      <c r="A55" s="1"/>
      <c r="B55" s="15">
        <v>1011090</v>
      </c>
      <c r="C55" s="33" t="s">
        <v>19</v>
      </c>
      <c r="D55" s="33" t="s">
        <v>20</v>
      </c>
      <c r="E55" s="12">
        <f aca="true" t="shared" si="13" ref="E55:J55">E56+E57+E58+E59+E60+E61+E62+E63+E64</f>
        <v>26432.018999999997</v>
      </c>
      <c r="F55" s="12">
        <f>F56+F57+F58+F59+F60+F61+F62+F63+F64+F65</f>
        <v>26141.080000000005</v>
      </c>
      <c r="G55" s="32">
        <f t="shared" si="13"/>
        <v>1250.365</v>
      </c>
      <c r="H55" s="12">
        <f>H56+H57+H58+H59+H60+H61+H62+H63+H64</f>
        <v>984.031</v>
      </c>
      <c r="I55" s="12">
        <f t="shared" si="13"/>
        <v>27682.384</v>
      </c>
      <c r="J55" s="12">
        <f t="shared" si="13"/>
        <v>27125.111000000004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4">
        <v>2110</v>
      </c>
      <c r="C56" s="34"/>
      <c r="D56" s="34"/>
      <c r="E56" s="5">
        <v>14749.536</v>
      </c>
      <c r="F56" s="5">
        <v>14748.44</v>
      </c>
      <c r="G56" s="30">
        <f>122.224</f>
        <v>122.224</v>
      </c>
      <c r="H56" s="5">
        <v>100.86</v>
      </c>
      <c r="I56" s="5">
        <f aca="true" t="shared" si="14" ref="I56:I64">E56+G56</f>
        <v>14871.76</v>
      </c>
      <c r="J56" s="6">
        <f aca="true" t="shared" si="15" ref="J56:J64">F56+H56</f>
        <v>14849.300000000001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7">
        <v>2120</v>
      </c>
      <c r="C57" s="34"/>
      <c r="D57" s="34"/>
      <c r="E57" s="8">
        <v>3259.327</v>
      </c>
      <c r="F57" s="8">
        <v>3257.53</v>
      </c>
      <c r="G57" s="28">
        <f>27.015</f>
        <v>27.015</v>
      </c>
      <c r="H57" s="8">
        <v>22.037</v>
      </c>
      <c r="I57" s="8">
        <f t="shared" si="14"/>
        <v>3286.342</v>
      </c>
      <c r="J57" s="9">
        <f t="shared" si="15"/>
        <v>3279.567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7">
        <v>2220</v>
      </c>
      <c r="C58" s="34"/>
      <c r="D58" s="34"/>
      <c r="E58" s="8">
        <v>80.759</v>
      </c>
      <c r="F58" s="8">
        <v>78.91</v>
      </c>
      <c r="G58" s="28">
        <f>14.817</f>
        <v>14.817</v>
      </c>
      <c r="H58" s="8">
        <v>4.317</v>
      </c>
      <c r="I58" s="8">
        <f t="shared" si="14"/>
        <v>95.576</v>
      </c>
      <c r="J58" s="9">
        <f t="shared" si="15"/>
        <v>83.227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7">
        <v>2230</v>
      </c>
      <c r="C59" s="34"/>
      <c r="D59" s="34"/>
      <c r="E59" s="8">
        <v>4099.368</v>
      </c>
      <c r="F59" s="8">
        <v>4097.45</v>
      </c>
      <c r="G59" s="28">
        <f>83.292+12</f>
        <v>95.292</v>
      </c>
      <c r="H59" s="8">
        <v>83.292</v>
      </c>
      <c r="I59" s="8">
        <f t="shared" si="14"/>
        <v>4194.660000000001</v>
      </c>
      <c r="J59" s="9">
        <f t="shared" si="15"/>
        <v>4180.742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7">
        <v>2270</v>
      </c>
      <c r="C60" s="34"/>
      <c r="D60" s="34"/>
      <c r="E60" s="8">
        <v>1761.4</v>
      </c>
      <c r="F60" s="8">
        <v>1493.78</v>
      </c>
      <c r="G60" s="28">
        <f>103.201+31.005</f>
        <v>134.206</v>
      </c>
      <c r="H60" s="8">
        <v>82.909</v>
      </c>
      <c r="I60" s="8">
        <f t="shared" si="14"/>
        <v>1895.606</v>
      </c>
      <c r="J60" s="9">
        <f t="shared" si="15"/>
        <v>1576.689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hidden="1">
      <c r="A61" s="1"/>
      <c r="B61" s="7">
        <v>2281</v>
      </c>
      <c r="C61" s="34"/>
      <c r="D61" s="34"/>
      <c r="E61" s="8">
        <v>0</v>
      </c>
      <c r="F61" s="8"/>
      <c r="G61" s="28"/>
      <c r="H61" s="8"/>
      <c r="I61" s="8">
        <f t="shared" si="14"/>
        <v>0</v>
      </c>
      <c r="J61" s="9">
        <f t="shared" si="15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7">
        <v>2282</v>
      </c>
      <c r="C62" s="34"/>
      <c r="D62" s="34"/>
      <c r="E62" s="8">
        <v>7</v>
      </c>
      <c r="F62" s="8">
        <v>3.15</v>
      </c>
      <c r="G62" s="28">
        <f>2.372</f>
        <v>2.372</v>
      </c>
      <c r="H62" s="8">
        <v>2.334</v>
      </c>
      <c r="I62" s="8">
        <f t="shared" si="14"/>
        <v>9.372</v>
      </c>
      <c r="J62" s="9">
        <f t="shared" si="15"/>
        <v>5.484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7">
        <v>2700</v>
      </c>
      <c r="C63" s="34"/>
      <c r="D63" s="34"/>
      <c r="E63" s="8">
        <v>141.6</v>
      </c>
      <c r="F63" s="8">
        <v>141.47</v>
      </c>
      <c r="G63" s="28"/>
      <c r="H63" s="8"/>
      <c r="I63" s="8">
        <f t="shared" si="14"/>
        <v>141.6</v>
      </c>
      <c r="J63" s="9">
        <f t="shared" si="15"/>
        <v>141.47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7" t="s">
        <v>14</v>
      </c>
      <c r="C64" s="34"/>
      <c r="D64" s="34"/>
      <c r="E64" s="8">
        <v>2333.029</v>
      </c>
      <c r="F64" s="8">
        <f>26141.08-F56-F57-F58-F59-F60-F62-F63</f>
        <v>2320.3500000000013</v>
      </c>
      <c r="G64" s="28">
        <f>178.657+127.827+27+0.297+30.867+29.365+36.926+5+10+30+378.5</f>
        <v>854.4390000000001</v>
      </c>
      <c r="H64" s="8">
        <f>607.101+376.93-H56-H57-H58-H59-H60-H62</f>
        <v>688.2819999999999</v>
      </c>
      <c r="I64" s="8">
        <f t="shared" si="14"/>
        <v>3187.468</v>
      </c>
      <c r="J64" s="9">
        <f t="shared" si="15"/>
        <v>3008.6320000000014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thickBot="1">
      <c r="A65" s="1"/>
      <c r="B65" s="14" t="s">
        <v>13</v>
      </c>
      <c r="C65" s="35"/>
      <c r="D65" s="35"/>
      <c r="E65" s="10"/>
      <c r="F65" s="10"/>
      <c r="G65" s="31">
        <f>30.867+30+378.5</f>
        <v>439.367</v>
      </c>
      <c r="H65" s="10">
        <f>21.7+376.93</f>
        <v>398.63</v>
      </c>
      <c r="I65" s="10">
        <f>E65+G65</f>
        <v>439.367</v>
      </c>
      <c r="J65" s="11">
        <f>F65+H65</f>
        <v>398.63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thickBot="1">
      <c r="A66" s="1"/>
      <c r="B66" s="15">
        <v>1011100</v>
      </c>
      <c r="C66" s="33" t="s">
        <v>21</v>
      </c>
      <c r="D66" s="33" t="s">
        <v>22</v>
      </c>
      <c r="E66" s="12">
        <f aca="true" t="shared" si="16" ref="E66:J66">E67+E68+E69+E70+E71+E72+E73+E74+E75</f>
        <v>175976.45100000003</v>
      </c>
      <c r="F66" s="12">
        <f>F67+F68+F69+F70+F71+F72+F73+F74+F75+F76</f>
        <v>151846.45</v>
      </c>
      <c r="G66" s="32">
        <f t="shared" si="16"/>
        <v>34347.854</v>
      </c>
      <c r="H66" s="12">
        <f>H67+H68+H69+H70+H71+H72+H73+H74+H75</f>
        <v>32138.692999999992</v>
      </c>
      <c r="I66" s="12">
        <f t="shared" si="16"/>
        <v>210324.30500000002</v>
      </c>
      <c r="J66" s="12">
        <f t="shared" si="16"/>
        <v>183985.14299999998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4">
        <v>2110</v>
      </c>
      <c r="C67" s="34"/>
      <c r="D67" s="34"/>
      <c r="E67" s="5">
        <v>99422.062</v>
      </c>
      <c r="F67" s="5">
        <v>81079.38</v>
      </c>
      <c r="G67" s="30">
        <f>4225.553+164.231</f>
        <v>4389.784</v>
      </c>
      <c r="H67" s="5">
        <v>4352.241</v>
      </c>
      <c r="I67" s="5">
        <f aca="true" t="shared" si="17" ref="I67:I75">E67+G67</f>
        <v>103811.846</v>
      </c>
      <c r="J67" s="6">
        <f aca="true" t="shared" si="18" ref="J67:J75">F67+H67</f>
        <v>85431.621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7">
        <v>2120</v>
      </c>
      <c r="C68" s="34"/>
      <c r="D68" s="34"/>
      <c r="E68" s="8">
        <v>21898.076</v>
      </c>
      <c r="F68" s="8">
        <v>17758.28</v>
      </c>
      <c r="G68" s="28">
        <f>915.361+20.24</f>
        <v>935.601</v>
      </c>
      <c r="H68" s="8">
        <v>900.185</v>
      </c>
      <c r="I68" s="8">
        <f t="shared" si="17"/>
        <v>22833.677</v>
      </c>
      <c r="J68" s="9">
        <f t="shared" si="18"/>
        <v>18658.465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7">
        <v>2220</v>
      </c>
      <c r="C69" s="34"/>
      <c r="D69" s="34"/>
      <c r="E69" s="8">
        <v>92</v>
      </c>
      <c r="F69" s="8">
        <v>86.65</v>
      </c>
      <c r="G69" s="28">
        <f>25.748</f>
        <v>25.748</v>
      </c>
      <c r="H69" s="8">
        <v>17.292</v>
      </c>
      <c r="I69" s="8">
        <f t="shared" si="17"/>
        <v>117.748</v>
      </c>
      <c r="J69" s="9">
        <f t="shared" si="18"/>
        <v>103.94200000000001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7">
        <v>2230</v>
      </c>
      <c r="C70" s="34"/>
      <c r="D70" s="34"/>
      <c r="E70" s="8">
        <v>6802.219</v>
      </c>
      <c r="F70" s="8">
        <v>6592.08</v>
      </c>
      <c r="G70" s="28">
        <f>285.767+158.256</f>
        <v>444.023</v>
      </c>
      <c r="H70" s="8">
        <v>397.979</v>
      </c>
      <c r="I70" s="8">
        <f t="shared" si="17"/>
        <v>7246.242</v>
      </c>
      <c r="J70" s="9">
        <f t="shared" si="18"/>
        <v>6990.059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7">
        <v>2270</v>
      </c>
      <c r="C71" s="34"/>
      <c r="D71" s="34"/>
      <c r="E71" s="8">
        <v>18413.5</v>
      </c>
      <c r="F71" s="8">
        <v>17184.66</v>
      </c>
      <c r="G71" s="28">
        <f>892.04</f>
        <v>892.04</v>
      </c>
      <c r="H71" s="8">
        <v>747.453</v>
      </c>
      <c r="I71" s="8">
        <f t="shared" si="17"/>
        <v>19305.54</v>
      </c>
      <c r="J71" s="9">
        <f t="shared" si="18"/>
        <v>17932.113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hidden="1">
      <c r="A72" s="1"/>
      <c r="B72" s="7">
        <v>2281</v>
      </c>
      <c r="C72" s="34"/>
      <c r="D72" s="34"/>
      <c r="E72" s="8">
        <v>0</v>
      </c>
      <c r="F72" s="8"/>
      <c r="G72" s="28"/>
      <c r="H72" s="8"/>
      <c r="I72" s="8">
        <f t="shared" si="17"/>
        <v>0</v>
      </c>
      <c r="J72" s="9">
        <f t="shared" si="18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7">
        <v>2282</v>
      </c>
      <c r="C73" s="34"/>
      <c r="D73" s="34"/>
      <c r="E73" s="8">
        <v>0</v>
      </c>
      <c r="F73" s="8"/>
      <c r="G73" s="28">
        <f>16.274+0.95</f>
        <v>17.224</v>
      </c>
      <c r="H73" s="8">
        <v>12.378</v>
      </c>
      <c r="I73" s="8">
        <f t="shared" si="17"/>
        <v>17.224</v>
      </c>
      <c r="J73" s="9">
        <f t="shared" si="18"/>
        <v>12.378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7">
        <v>2700</v>
      </c>
      <c r="C74" s="34"/>
      <c r="D74" s="34"/>
      <c r="E74" s="8">
        <v>27521.703</v>
      </c>
      <c r="F74" s="8">
        <v>27324.1</v>
      </c>
      <c r="G74" s="28">
        <f>35.092</f>
        <v>35.092</v>
      </c>
      <c r="H74" s="8">
        <v>30.632</v>
      </c>
      <c r="I74" s="8">
        <f t="shared" si="17"/>
        <v>27556.795000000002</v>
      </c>
      <c r="J74" s="9">
        <f t="shared" si="18"/>
        <v>27354.732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7" t="s">
        <v>14</v>
      </c>
      <c r="C75" s="34"/>
      <c r="D75" s="34"/>
      <c r="E75" s="8">
        <v>1826.891</v>
      </c>
      <c r="F75" s="8">
        <f>151846.45-F67-F68-F69-F70-F71-F72-F73-F74</f>
        <v>1821.3000000000065</v>
      </c>
      <c r="G75" s="28">
        <f>13107.513+3167.522+221.588+2021.774+7373.132+1260.473+8.077+79.263+369</f>
        <v>27608.342</v>
      </c>
      <c r="H75" s="8">
        <f>31769.693+369-H67-H68-H69-H70-H71-H73-H74</f>
        <v>25680.532999999992</v>
      </c>
      <c r="I75" s="8">
        <f t="shared" si="17"/>
        <v>29435.233</v>
      </c>
      <c r="J75" s="9">
        <f t="shared" si="18"/>
        <v>27501.833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thickBot="1">
      <c r="A76" s="1"/>
      <c r="B76" s="14" t="s">
        <v>13</v>
      </c>
      <c r="C76" s="35"/>
      <c r="D76" s="35"/>
      <c r="E76" s="10"/>
      <c r="F76" s="10"/>
      <c r="G76" s="31">
        <f>7373.132+79.263+369</f>
        <v>7821.3949999999995</v>
      </c>
      <c r="H76" s="10">
        <f>7327.788+369</f>
        <v>7696.788</v>
      </c>
      <c r="I76" s="10">
        <f>E76+G76</f>
        <v>7821.3949999999995</v>
      </c>
      <c r="J76" s="11">
        <f>F76+H76</f>
        <v>7696.788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5">
        <v>1011120</v>
      </c>
      <c r="C77" s="33" t="s">
        <v>23</v>
      </c>
      <c r="D77" s="33" t="s">
        <v>24</v>
      </c>
      <c r="E77" s="12">
        <f>E78+E79+E80+E81+E82+E83+E84+E85</f>
        <v>24141.722</v>
      </c>
      <c r="F77" s="12">
        <f>F78+F79+F80+F81+F82+F83+F84+F85+F86+F87</f>
        <v>24130.41</v>
      </c>
      <c r="G77" s="32">
        <f>G78+G79+G80+G81+G82+G83+G84+G85+G86</f>
        <v>657.98</v>
      </c>
      <c r="H77" s="12">
        <f>H78+H79+H80+H81+H82+H83+H84+H85+H86</f>
        <v>559.363</v>
      </c>
      <c r="I77" s="12">
        <f>I78+I79+I80+I81+I82+I83+I84+I85</f>
        <v>24799.702</v>
      </c>
      <c r="J77" s="12">
        <f>J78+J79+J80+J81+J82+J83+J84+J85</f>
        <v>24680.153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hidden="1">
      <c r="A78" s="1"/>
      <c r="B78" s="4">
        <v>2110</v>
      </c>
      <c r="C78" s="34"/>
      <c r="D78" s="34"/>
      <c r="E78" s="5"/>
      <c r="F78" s="5"/>
      <c r="G78" s="30"/>
      <c r="H78" s="5"/>
      <c r="I78" s="5">
        <f aca="true" t="shared" si="19" ref="I78:I86">E78+G78</f>
        <v>0</v>
      </c>
      <c r="J78" s="6">
        <f aca="true" t="shared" si="20" ref="J78:J86">F78+H78</f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hidden="1">
      <c r="A79" s="1"/>
      <c r="B79" s="7">
        <v>2120</v>
      </c>
      <c r="C79" s="34"/>
      <c r="D79" s="34"/>
      <c r="E79" s="8"/>
      <c r="F79" s="8"/>
      <c r="G79" s="28"/>
      <c r="H79" s="8"/>
      <c r="I79" s="8">
        <f t="shared" si="19"/>
        <v>0</v>
      </c>
      <c r="J79" s="9">
        <f t="shared" si="20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hidden="1">
      <c r="A80" s="1"/>
      <c r="B80" s="7">
        <v>2220</v>
      </c>
      <c r="C80" s="34"/>
      <c r="D80" s="34"/>
      <c r="E80" s="8"/>
      <c r="F80" s="8"/>
      <c r="G80" s="28"/>
      <c r="H80" s="8"/>
      <c r="I80" s="8">
        <f t="shared" si="19"/>
        <v>0</v>
      </c>
      <c r="J80" s="9">
        <f t="shared" si="20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hidden="1">
      <c r="A81" s="1"/>
      <c r="B81" s="7">
        <v>2230</v>
      </c>
      <c r="C81" s="34"/>
      <c r="D81" s="34"/>
      <c r="E81" s="8"/>
      <c r="F81" s="8"/>
      <c r="G81" s="28"/>
      <c r="H81" s="8"/>
      <c r="I81" s="8">
        <f t="shared" si="19"/>
        <v>0</v>
      </c>
      <c r="J81" s="9">
        <f t="shared" si="20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hidden="1">
      <c r="A82" s="1"/>
      <c r="B82" s="7">
        <v>2270</v>
      </c>
      <c r="C82" s="34"/>
      <c r="D82" s="34"/>
      <c r="E82" s="8"/>
      <c r="F82" s="8"/>
      <c r="G82" s="28"/>
      <c r="H82" s="8"/>
      <c r="I82" s="8">
        <f t="shared" si="19"/>
        <v>0</v>
      </c>
      <c r="J82" s="9">
        <f t="shared" si="20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hidden="1">
      <c r="A83" s="1"/>
      <c r="B83" s="7">
        <v>2281</v>
      </c>
      <c r="C83" s="34"/>
      <c r="D83" s="34"/>
      <c r="E83" s="8"/>
      <c r="F83" s="8"/>
      <c r="G83" s="28"/>
      <c r="H83" s="8"/>
      <c r="I83" s="8">
        <f t="shared" si="19"/>
        <v>0</v>
      </c>
      <c r="J83" s="9">
        <f t="shared" si="20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thickBot="1">
      <c r="A84" s="1"/>
      <c r="B84" s="7">
        <v>2282</v>
      </c>
      <c r="C84" s="34"/>
      <c r="D84" s="34"/>
      <c r="E84" s="8">
        <v>24141.722</v>
      </c>
      <c r="F84" s="8">
        <v>24130.41</v>
      </c>
      <c r="G84" s="28">
        <f>628.177+29.803</f>
        <v>657.98</v>
      </c>
      <c r="H84" s="8">
        <v>549.743</v>
      </c>
      <c r="I84" s="8">
        <f t="shared" si="19"/>
        <v>24799.702</v>
      </c>
      <c r="J84" s="9">
        <f t="shared" si="20"/>
        <v>24680.153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hidden="1" thickBot="1">
      <c r="A85" s="1"/>
      <c r="B85" s="7">
        <v>2700</v>
      </c>
      <c r="C85" s="34"/>
      <c r="D85" s="34"/>
      <c r="E85" s="8"/>
      <c r="F85" s="8"/>
      <c r="G85" s="28"/>
      <c r="H85" s="8"/>
      <c r="I85" s="8">
        <f t="shared" si="19"/>
        <v>0</v>
      </c>
      <c r="J85" s="9">
        <f t="shared" si="20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hidden="1" thickBot="1">
      <c r="A86" s="1"/>
      <c r="B86" s="7" t="s">
        <v>14</v>
      </c>
      <c r="C86" s="34"/>
      <c r="D86" s="34"/>
      <c r="E86" s="8"/>
      <c r="F86" s="8"/>
      <c r="G86" s="28"/>
      <c r="H86" s="8">
        <f>559.363-H84</f>
        <v>9.620000000000005</v>
      </c>
      <c r="I86" s="8">
        <f t="shared" si="19"/>
        <v>0</v>
      </c>
      <c r="J86" s="9">
        <f t="shared" si="20"/>
        <v>9.620000000000005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hidden="1" thickBot="1">
      <c r="A87" s="1"/>
      <c r="B87" s="14" t="s">
        <v>13</v>
      </c>
      <c r="C87" s="35"/>
      <c r="D87" s="35"/>
      <c r="E87" s="10"/>
      <c r="F87" s="10"/>
      <c r="G87" s="31"/>
      <c r="H87" s="10">
        <v>9.62</v>
      </c>
      <c r="I87" s="10">
        <f>E87+G87</f>
        <v>0</v>
      </c>
      <c r="J87" s="11">
        <f>F87+H87</f>
        <v>9.62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thickBot="1">
      <c r="A88" s="1"/>
      <c r="B88" s="15">
        <v>1011140</v>
      </c>
      <c r="C88" s="33" t="s">
        <v>25</v>
      </c>
      <c r="D88" s="33" t="s">
        <v>26</v>
      </c>
      <c r="E88" s="12">
        <f aca="true" t="shared" si="21" ref="E88:J88">E89+E90+E91+E92+E93+E94+E95+E96+E97</f>
        <v>12018.687</v>
      </c>
      <c r="F88" s="12">
        <f>F89+F90+F91+F92+F93+F94+F95+F96+F97+F98</f>
        <v>12013.03</v>
      </c>
      <c r="G88" s="25">
        <f t="shared" si="21"/>
        <v>2546.977</v>
      </c>
      <c r="H88" s="12">
        <f>H89+H90+H91+H92+H93+H94+H95+H96+H97</f>
        <v>2469.683</v>
      </c>
      <c r="I88" s="12">
        <f t="shared" si="21"/>
        <v>14565.664</v>
      </c>
      <c r="J88" s="12">
        <f t="shared" si="21"/>
        <v>14482.713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4">
        <v>2110</v>
      </c>
      <c r="C89" s="34"/>
      <c r="D89" s="34"/>
      <c r="E89" s="5">
        <v>9085.789</v>
      </c>
      <c r="F89" s="5">
        <v>9085.78</v>
      </c>
      <c r="G89" s="30">
        <f>152.469</f>
        <v>152.469</v>
      </c>
      <c r="H89" s="5">
        <v>150.884</v>
      </c>
      <c r="I89" s="5">
        <f aca="true" t="shared" si="22" ref="I89:I97">E89+G89</f>
        <v>9238.258</v>
      </c>
      <c r="J89" s="6">
        <f aca="true" t="shared" si="23" ref="J89:J97">F89+H89</f>
        <v>9236.664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7">
        <v>2120</v>
      </c>
      <c r="C90" s="34"/>
      <c r="D90" s="34"/>
      <c r="E90" s="8">
        <v>1989.138</v>
      </c>
      <c r="F90" s="8">
        <v>1986.51</v>
      </c>
      <c r="G90" s="28">
        <f>34.435</f>
        <v>34.435</v>
      </c>
      <c r="H90" s="8">
        <v>33.54</v>
      </c>
      <c r="I90" s="8">
        <f t="shared" si="22"/>
        <v>2023.5729999999999</v>
      </c>
      <c r="J90" s="9">
        <f t="shared" si="23"/>
        <v>2020.05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7">
        <v>2220</v>
      </c>
      <c r="C91" s="34"/>
      <c r="D91" s="34"/>
      <c r="E91" s="8"/>
      <c r="F91" s="8"/>
      <c r="G91" s="28"/>
      <c r="H91" s="8"/>
      <c r="I91" s="8">
        <f t="shared" si="22"/>
        <v>0</v>
      </c>
      <c r="J91" s="9">
        <f t="shared" si="23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7">
        <v>2230</v>
      </c>
      <c r="C92" s="34"/>
      <c r="D92" s="34"/>
      <c r="E92" s="8"/>
      <c r="F92" s="8"/>
      <c r="G92" s="28"/>
      <c r="H92" s="8"/>
      <c r="I92" s="8">
        <f t="shared" si="22"/>
        <v>0</v>
      </c>
      <c r="J92" s="9">
        <f t="shared" si="23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7">
        <v>2270</v>
      </c>
      <c r="C93" s="34"/>
      <c r="D93" s="34"/>
      <c r="E93" s="8">
        <v>251.4</v>
      </c>
      <c r="F93" s="8">
        <v>248.51</v>
      </c>
      <c r="G93" s="28">
        <f>4.624</f>
        <v>4.624</v>
      </c>
      <c r="H93" s="8">
        <v>3.591</v>
      </c>
      <c r="I93" s="8">
        <f t="shared" si="22"/>
        <v>256.024</v>
      </c>
      <c r="J93" s="9">
        <f t="shared" si="23"/>
        <v>252.101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hidden="1">
      <c r="A94" s="1"/>
      <c r="B94" s="7">
        <v>2281</v>
      </c>
      <c r="C94" s="34"/>
      <c r="D94" s="34"/>
      <c r="E94" s="8"/>
      <c r="F94" s="8"/>
      <c r="G94" s="28"/>
      <c r="H94" s="8"/>
      <c r="I94" s="8">
        <f t="shared" si="22"/>
        <v>0</v>
      </c>
      <c r="J94" s="9">
        <f t="shared" si="23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7">
        <v>2282</v>
      </c>
      <c r="C95" s="34"/>
      <c r="D95" s="34"/>
      <c r="E95" s="8">
        <v>3</v>
      </c>
      <c r="F95" s="8">
        <v>2.88</v>
      </c>
      <c r="G95" s="28"/>
      <c r="H95" s="8"/>
      <c r="I95" s="8">
        <f t="shared" si="22"/>
        <v>3</v>
      </c>
      <c r="J95" s="9">
        <f t="shared" si="23"/>
        <v>2.88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7">
        <v>2700</v>
      </c>
      <c r="C96" s="34"/>
      <c r="D96" s="34"/>
      <c r="E96" s="8"/>
      <c r="F96" s="8"/>
      <c r="G96" s="28"/>
      <c r="H96" s="8"/>
      <c r="I96" s="8">
        <f t="shared" si="22"/>
        <v>0</v>
      </c>
      <c r="J96" s="9">
        <f t="shared" si="23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7" t="s">
        <v>14</v>
      </c>
      <c r="C97" s="34"/>
      <c r="D97" s="34"/>
      <c r="E97" s="8">
        <v>689.36</v>
      </c>
      <c r="F97" s="8">
        <f>12013.03-F89-F90-F93-F95</f>
        <v>689.35</v>
      </c>
      <c r="G97" s="8">
        <f>112.513+0.08+0.61+21.838+3.447+7.581+11.699+2197.681</f>
        <v>2355.449</v>
      </c>
      <c r="H97" s="8">
        <f>272.003+2197.68-H89-H90-H93</f>
        <v>2281.668</v>
      </c>
      <c r="I97" s="8">
        <f t="shared" si="22"/>
        <v>3044.809</v>
      </c>
      <c r="J97" s="9">
        <f t="shared" si="23"/>
        <v>2971.018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thickBot="1">
      <c r="A98" s="1"/>
      <c r="B98" s="14" t="s">
        <v>13</v>
      </c>
      <c r="C98" s="35"/>
      <c r="D98" s="35"/>
      <c r="E98" s="10"/>
      <c r="F98" s="10"/>
      <c r="G98" s="10">
        <f>21.838+11.699+2197.681</f>
        <v>2231.218</v>
      </c>
      <c r="H98" s="10">
        <f>22.399+2197.68</f>
        <v>2220.0789999999997</v>
      </c>
      <c r="I98" s="10">
        <f>E98+G98</f>
        <v>2231.218</v>
      </c>
      <c r="J98" s="11">
        <f>F98+H98</f>
        <v>2220.0789999999997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thickBot="1">
      <c r="A99" s="1"/>
      <c r="B99" s="15">
        <v>1011170</v>
      </c>
      <c r="C99" s="33" t="s">
        <v>27</v>
      </c>
      <c r="D99" s="33" t="s">
        <v>28</v>
      </c>
      <c r="E99" s="12">
        <f>E100+E101+E102+E103+E104+E105+E106+E107+E108</f>
        <v>547</v>
      </c>
      <c r="F99" s="12">
        <f>F100+F101+F102+F103+F104+F105+F106+F107+F108+F109</f>
        <v>546.07</v>
      </c>
      <c r="G99" s="12">
        <f>G100+G101+G102+G103+G104+G105+G106+G107+G108+G109</f>
        <v>0</v>
      </c>
      <c r="H99" s="12">
        <f>H100+H101+H102+H103+H104+H105+H106+H107+H108</f>
        <v>0</v>
      </c>
      <c r="I99" s="12">
        <f>I100+I101+I102+I103+I104+I105+I106+I107+I108</f>
        <v>547</v>
      </c>
      <c r="J99" s="12">
        <f>J100+J101+J102+J103+J104+J105+J106+J107+J108</f>
        <v>546.07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4">
        <v>2110</v>
      </c>
      <c r="C100" s="34"/>
      <c r="D100" s="34"/>
      <c r="E100" s="5">
        <v>200</v>
      </c>
      <c r="F100" s="5">
        <v>199.99</v>
      </c>
      <c r="G100" s="5"/>
      <c r="H100" s="5"/>
      <c r="I100" s="5">
        <f aca="true" t="shared" si="24" ref="I100:I108">E100+G100</f>
        <v>200</v>
      </c>
      <c r="J100" s="6">
        <f aca="true" t="shared" si="25" ref="J100:J108">F100+H100</f>
        <v>199.99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7">
        <v>2120</v>
      </c>
      <c r="C101" s="34"/>
      <c r="D101" s="34"/>
      <c r="E101" s="8">
        <v>44</v>
      </c>
      <c r="F101" s="8">
        <v>43.09</v>
      </c>
      <c r="G101" s="8"/>
      <c r="H101" s="8"/>
      <c r="I101" s="8">
        <f t="shared" si="24"/>
        <v>44</v>
      </c>
      <c r="J101" s="9">
        <f t="shared" si="25"/>
        <v>43.09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7">
        <v>2220</v>
      </c>
      <c r="C102" s="34"/>
      <c r="D102" s="34"/>
      <c r="E102" s="8">
        <v>0</v>
      </c>
      <c r="F102" s="8"/>
      <c r="G102" s="8"/>
      <c r="H102" s="8"/>
      <c r="I102" s="8">
        <f t="shared" si="24"/>
        <v>0</v>
      </c>
      <c r="J102" s="9">
        <f t="shared" si="25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7">
        <v>2230</v>
      </c>
      <c r="C103" s="34"/>
      <c r="D103" s="34"/>
      <c r="E103" s="8">
        <v>0</v>
      </c>
      <c r="F103" s="8"/>
      <c r="G103" s="8"/>
      <c r="H103" s="8"/>
      <c r="I103" s="8">
        <f t="shared" si="24"/>
        <v>0</v>
      </c>
      <c r="J103" s="9">
        <f t="shared" si="25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7">
        <v>2270</v>
      </c>
      <c r="C104" s="34"/>
      <c r="D104" s="34"/>
      <c r="E104" s="8">
        <v>0</v>
      </c>
      <c r="F104" s="8"/>
      <c r="G104" s="8"/>
      <c r="H104" s="8"/>
      <c r="I104" s="8">
        <f t="shared" si="24"/>
        <v>0</v>
      </c>
      <c r="J104" s="9">
        <f t="shared" si="25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hidden="1">
      <c r="A105" s="1"/>
      <c r="B105" s="7">
        <v>2281</v>
      </c>
      <c r="C105" s="34"/>
      <c r="D105" s="34"/>
      <c r="E105" s="8"/>
      <c r="F105" s="8"/>
      <c r="G105" s="8"/>
      <c r="H105" s="8"/>
      <c r="I105" s="8">
        <f t="shared" si="24"/>
        <v>0</v>
      </c>
      <c r="J105" s="9">
        <f t="shared" si="25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7">
        <v>2282</v>
      </c>
      <c r="C106" s="34"/>
      <c r="D106" s="34"/>
      <c r="E106" s="8"/>
      <c r="F106" s="8"/>
      <c r="G106" s="8"/>
      <c r="H106" s="8"/>
      <c r="I106" s="8">
        <f t="shared" si="24"/>
        <v>0</v>
      </c>
      <c r="J106" s="9">
        <f t="shared" si="25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7">
        <v>2700</v>
      </c>
      <c r="C107" s="34"/>
      <c r="D107" s="34"/>
      <c r="E107" s="8">
        <v>49</v>
      </c>
      <c r="F107" s="8">
        <v>49</v>
      </c>
      <c r="G107" s="8"/>
      <c r="H107" s="8"/>
      <c r="I107" s="8">
        <f t="shared" si="24"/>
        <v>49</v>
      </c>
      <c r="J107" s="9">
        <f t="shared" si="25"/>
        <v>49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7" t="s">
        <v>14</v>
      </c>
      <c r="C108" s="34"/>
      <c r="D108" s="34"/>
      <c r="E108" s="8">
        <v>254</v>
      </c>
      <c r="F108" s="8">
        <f>546.07-F100-F101-F107</f>
        <v>253.99</v>
      </c>
      <c r="G108" s="8"/>
      <c r="H108" s="8"/>
      <c r="I108" s="8">
        <f t="shared" si="24"/>
        <v>254</v>
      </c>
      <c r="J108" s="9">
        <f t="shared" si="25"/>
        <v>253.99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thickBot="1">
      <c r="A109" s="1"/>
      <c r="B109" s="14" t="s">
        <v>13</v>
      </c>
      <c r="C109" s="35"/>
      <c r="D109" s="35"/>
      <c r="E109" s="10"/>
      <c r="F109" s="10"/>
      <c r="G109" s="10"/>
      <c r="H109" s="10"/>
      <c r="I109" s="10">
        <f>E109+G109</f>
        <v>0</v>
      </c>
      <c r="J109" s="11">
        <f>F109+H109</f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thickBot="1">
      <c r="A110" s="1"/>
      <c r="B110" s="15">
        <v>1011210</v>
      </c>
      <c r="C110" s="33" t="s">
        <v>27</v>
      </c>
      <c r="D110" s="33" t="s">
        <v>29</v>
      </c>
      <c r="E110" s="12">
        <f aca="true" t="shared" si="26" ref="E110:J110">E111+E112+E113+E114+E115+E116+E117+E118+E119</f>
        <v>6865.221000000001</v>
      </c>
      <c r="F110" s="12">
        <f>F111+F112+F113+F114+F115+F116+F117+F118+F119+F120</f>
        <v>6738.54</v>
      </c>
      <c r="G110" s="32">
        <f t="shared" si="26"/>
        <v>14.599</v>
      </c>
      <c r="H110" s="12">
        <f>H111+H112+H113+H114+H115+H116+H117+H118+H119+H120</f>
        <v>4.487</v>
      </c>
      <c r="I110" s="12">
        <f t="shared" si="26"/>
        <v>6879.8200000000015</v>
      </c>
      <c r="J110" s="12">
        <f t="shared" si="26"/>
        <v>6743.027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4">
        <v>2110</v>
      </c>
      <c r="C111" s="34"/>
      <c r="D111" s="34"/>
      <c r="E111" s="5">
        <v>4541.8</v>
      </c>
      <c r="F111" s="5">
        <v>4536.42</v>
      </c>
      <c r="G111" s="5"/>
      <c r="H111" s="5"/>
      <c r="I111" s="5">
        <f aca="true" t="shared" si="27" ref="I111:I119">E111+G111</f>
        <v>4541.8</v>
      </c>
      <c r="J111" s="6">
        <f aca="true" t="shared" si="28" ref="J111:J119">F111+H111</f>
        <v>4536.42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7">
        <v>2120</v>
      </c>
      <c r="C112" s="34"/>
      <c r="D112" s="34"/>
      <c r="E112" s="8">
        <v>999.993</v>
      </c>
      <c r="F112" s="8">
        <v>968.46</v>
      </c>
      <c r="G112" s="8"/>
      <c r="H112" s="8"/>
      <c r="I112" s="8">
        <f t="shared" si="27"/>
        <v>999.993</v>
      </c>
      <c r="J112" s="9">
        <f t="shared" si="28"/>
        <v>968.46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7">
        <v>2220</v>
      </c>
      <c r="C113" s="34"/>
      <c r="D113" s="34"/>
      <c r="E113" s="8"/>
      <c r="F113" s="8"/>
      <c r="G113" s="8"/>
      <c r="H113" s="8"/>
      <c r="I113" s="8">
        <f t="shared" si="27"/>
        <v>0</v>
      </c>
      <c r="J113" s="9">
        <f t="shared" si="28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7">
        <v>2230</v>
      </c>
      <c r="C114" s="34"/>
      <c r="D114" s="34"/>
      <c r="E114" s="8"/>
      <c r="F114" s="8"/>
      <c r="G114" s="8"/>
      <c r="H114" s="8"/>
      <c r="I114" s="8">
        <f t="shared" si="27"/>
        <v>0</v>
      </c>
      <c r="J114" s="9">
        <f t="shared" si="28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7">
        <v>2270</v>
      </c>
      <c r="C115" s="34"/>
      <c r="D115" s="34"/>
      <c r="E115" s="8">
        <v>316.721</v>
      </c>
      <c r="F115" s="8">
        <v>230.03</v>
      </c>
      <c r="G115" s="8"/>
      <c r="H115" s="8"/>
      <c r="I115" s="8">
        <f t="shared" si="27"/>
        <v>316.721</v>
      </c>
      <c r="J115" s="9">
        <f t="shared" si="28"/>
        <v>230.03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hidden="1">
      <c r="A116" s="1"/>
      <c r="B116" s="7">
        <v>2281</v>
      </c>
      <c r="C116" s="34"/>
      <c r="D116" s="34"/>
      <c r="E116" s="8"/>
      <c r="F116" s="8"/>
      <c r="G116" s="8"/>
      <c r="H116" s="8"/>
      <c r="I116" s="8">
        <f t="shared" si="27"/>
        <v>0</v>
      </c>
      <c r="J116" s="9">
        <f t="shared" si="28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1"/>
      <c r="B117" s="7">
        <v>2282</v>
      </c>
      <c r="C117" s="34"/>
      <c r="D117" s="34"/>
      <c r="E117" s="8">
        <v>2</v>
      </c>
      <c r="F117" s="8">
        <v>1.8</v>
      </c>
      <c r="G117" s="8"/>
      <c r="H117" s="8"/>
      <c r="I117" s="8">
        <f t="shared" si="27"/>
        <v>2</v>
      </c>
      <c r="J117" s="9">
        <f t="shared" si="28"/>
        <v>1.8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1"/>
      <c r="B118" s="7">
        <v>2700</v>
      </c>
      <c r="C118" s="34"/>
      <c r="D118" s="34"/>
      <c r="E118" s="8"/>
      <c r="F118" s="8"/>
      <c r="G118" s="8"/>
      <c r="H118" s="8"/>
      <c r="I118" s="8">
        <f t="shared" si="27"/>
        <v>0</v>
      </c>
      <c r="J118" s="9">
        <f t="shared" si="28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1"/>
      <c r="B119" s="7" t="s">
        <v>14</v>
      </c>
      <c r="C119" s="34"/>
      <c r="D119" s="34"/>
      <c r="E119" s="8">
        <v>1004.707</v>
      </c>
      <c r="F119" s="8">
        <f>6738.54-F111-F112-F115-F117</f>
        <v>1001.8299999999999</v>
      </c>
      <c r="G119" s="8">
        <f>14.299+0.3</f>
        <v>14.599</v>
      </c>
      <c r="H119" s="8">
        <f>4.487</f>
        <v>4.487</v>
      </c>
      <c r="I119" s="8">
        <f t="shared" si="27"/>
        <v>1019.306</v>
      </c>
      <c r="J119" s="9">
        <f t="shared" si="28"/>
        <v>1006.3169999999999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thickBot="1">
      <c r="A120" s="1"/>
      <c r="B120" s="14" t="s">
        <v>13</v>
      </c>
      <c r="C120" s="35"/>
      <c r="D120" s="35"/>
      <c r="E120" s="10"/>
      <c r="F120" s="10"/>
      <c r="G120" s="10"/>
      <c r="H120" s="10"/>
      <c r="I120" s="10">
        <f>E120+G120</f>
        <v>0</v>
      </c>
      <c r="J120" s="11">
        <f>F120+H120</f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1"/>
      <c r="B121" s="15">
        <v>1011220</v>
      </c>
      <c r="C121" s="33" t="s">
        <v>27</v>
      </c>
      <c r="D121" s="33" t="s">
        <v>30</v>
      </c>
      <c r="E121" s="12">
        <f aca="true" t="shared" si="29" ref="E121:J121">E122+E123+E124+E125+E126+E127+E128+E129+E130+E131</f>
        <v>6591</v>
      </c>
      <c r="F121" s="12">
        <f t="shared" si="29"/>
        <v>570.03</v>
      </c>
      <c r="G121" s="12">
        <f>G122+G123+G124+G125+G126+G127+G128+G129+G130</f>
        <v>8446.084</v>
      </c>
      <c r="H121" s="12">
        <f>H122+H123+H124+H125+H126+H127+H128+H129+H130</f>
        <v>7000</v>
      </c>
      <c r="I121" s="12">
        <f t="shared" si="29"/>
        <v>23483.168</v>
      </c>
      <c r="J121" s="13">
        <f t="shared" si="29"/>
        <v>14570.029999999999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hidden="1">
      <c r="A122" s="1"/>
      <c r="B122" s="4">
        <v>2110</v>
      </c>
      <c r="C122" s="34"/>
      <c r="D122" s="34"/>
      <c r="E122" s="5"/>
      <c r="F122" s="5"/>
      <c r="G122" s="5"/>
      <c r="H122" s="5"/>
      <c r="I122" s="5">
        <f aca="true" t="shared" si="30" ref="I122:J130">E122+G122</f>
        <v>0</v>
      </c>
      <c r="J122" s="6">
        <f t="shared" si="30"/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hidden="1">
      <c r="A123" s="1"/>
      <c r="B123" s="7">
        <v>2120</v>
      </c>
      <c r="C123" s="34"/>
      <c r="D123" s="34"/>
      <c r="E123" s="8"/>
      <c r="F123" s="8"/>
      <c r="G123" s="8"/>
      <c r="H123" s="8"/>
      <c r="I123" s="8">
        <f t="shared" si="30"/>
        <v>0</v>
      </c>
      <c r="J123" s="9">
        <f t="shared" si="30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hidden="1">
      <c r="A124" s="1"/>
      <c r="B124" s="7">
        <v>2220</v>
      </c>
      <c r="C124" s="34"/>
      <c r="D124" s="34"/>
      <c r="E124" s="8"/>
      <c r="F124" s="8"/>
      <c r="G124" s="8"/>
      <c r="H124" s="8"/>
      <c r="I124" s="8">
        <f t="shared" si="30"/>
        <v>0</v>
      </c>
      <c r="J124" s="9">
        <f t="shared" si="30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hidden="1">
      <c r="A125" s="1"/>
      <c r="B125" s="7">
        <v>2230</v>
      </c>
      <c r="C125" s="34"/>
      <c r="D125" s="34"/>
      <c r="E125" s="8"/>
      <c r="F125" s="8"/>
      <c r="G125" s="8"/>
      <c r="H125" s="8"/>
      <c r="I125" s="8">
        <f t="shared" si="30"/>
        <v>0</v>
      </c>
      <c r="J125" s="9">
        <f t="shared" si="30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hidden="1">
      <c r="A126" s="1"/>
      <c r="B126" s="7">
        <v>2270</v>
      </c>
      <c r="C126" s="34"/>
      <c r="D126" s="34"/>
      <c r="E126" s="8"/>
      <c r="F126" s="8"/>
      <c r="G126" s="8"/>
      <c r="H126" s="8"/>
      <c r="I126" s="8">
        <f t="shared" si="30"/>
        <v>0</v>
      </c>
      <c r="J126" s="9">
        <f t="shared" si="30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hidden="1">
      <c r="A127" s="1"/>
      <c r="B127" s="7">
        <v>2281</v>
      </c>
      <c r="C127" s="34"/>
      <c r="D127" s="34"/>
      <c r="E127" s="8"/>
      <c r="F127" s="8"/>
      <c r="G127" s="8"/>
      <c r="H127" s="8"/>
      <c r="I127" s="8">
        <f t="shared" si="30"/>
        <v>0</v>
      </c>
      <c r="J127" s="9">
        <f t="shared" si="30"/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>
      <c r="A128" s="1"/>
      <c r="B128" s="7">
        <v>2282</v>
      </c>
      <c r="C128" s="34"/>
      <c r="D128" s="34"/>
      <c r="E128" s="8">
        <v>6036</v>
      </c>
      <c r="F128" s="8">
        <v>36</v>
      </c>
      <c r="G128" s="8"/>
      <c r="H128" s="8"/>
      <c r="I128" s="8">
        <f t="shared" si="30"/>
        <v>6036</v>
      </c>
      <c r="J128" s="9">
        <f t="shared" si="30"/>
        <v>36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>
      <c r="A129" s="1"/>
      <c r="B129" s="7">
        <v>2700</v>
      </c>
      <c r="C129" s="34"/>
      <c r="D129" s="34"/>
      <c r="E129" s="8">
        <v>263</v>
      </c>
      <c r="F129" s="8">
        <v>249.07</v>
      </c>
      <c r="G129" s="8"/>
      <c r="H129" s="8"/>
      <c r="I129" s="8">
        <f>E129+G129</f>
        <v>263</v>
      </c>
      <c r="J129" s="9">
        <f t="shared" si="30"/>
        <v>249.07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>
      <c r="A130" s="1"/>
      <c r="B130" s="7" t="s">
        <v>14</v>
      </c>
      <c r="C130" s="34"/>
      <c r="D130" s="34"/>
      <c r="E130" s="8">
        <v>292</v>
      </c>
      <c r="F130" s="8">
        <f>570.03-F128-F129</f>
        <v>284.96</v>
      </c>
      <c r="G130" s="8">
        <v>8446.084</v>
      </c>
      <c r="H130" s="8">
        <f>7000-H122-H123-H124-H125-H126-H128-H129</f>
        <v>7000</v>
      </c>
      <c r="I130" s="8">
        <f t="shared" si="30"/>
        <v>8738.084</v>
      </c>
      <c r="J130" s="9">
        <f t="shared" si="30"/>
        <v>7284.96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thickBot="1">
      <c r="A131" s="1"/>
      <c r="B131" s="14" t="s">
        <v>13</v>
      </c>
      <c r="C131" s="35"/>
      <c r="D131" s="35"/>
      <c r="E131" s="10"/>
      <c r="F131" s="10"/>
      <c r="G131" s="8">
        <v>8446.084</v>
      </c>
      <c r="H131" s="10">
        <v>7000</v>
      </c>
      <c r="I131" s="10">
        <f>E131+G131</f>
        <v>8446.084</v>
      </c>
      <c r="J131" s="11">
        <f>F131+H131</f>
        <v>7000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>
      <c r="A132" s="1"/>
      <c r="B132" s="15">
        <v>1018800</v>
      </c>
      <c r="C132" s="33" t="s">
        <v>31</v>
      </c>
      <c r="D132" s="33" t="s">
        <v>32</v>
      </c>
      <c r="E132" s="12">
        <f aca="true" t="shared" si="31" ref="E132:J132">E133+E134+E135+E136+E137+E138+E139+E140+E141+E142</f>
        <v>2855.2</v>
      </c>
      <c r="F132" s="12">
        <f>F133+F134+F135+F136+F137+F138+F139+F140+F141</f>
        <v>2629.41</v>
      </c>
      <c r="G132" s="12">
        <f t="shared" si="31"/>
        <v>0</v>
      </c>
      <c r="H132" s="12">
        <f t="shared" si="31"/>
        <v>0</v>
      </c>
      <c r="I132" s="12">
        <f t="shared" si="31"/>
        <v>2855.2</v>
      </c>
      <c r="J132" s="13">
        <f t="shared" si="31"/>
        <v>5129.219999999999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hidden="1">
      <c r="A133" s="1"/>
      <c r="B133" s="4">
        <v>2110</v>
      </c>
      <c r="C133" s="34"/>
      <c r="D133" s="34"/>
      <c r="E133" s="5"/>
      <c r="F133" s="5"/>
      <c r="G133" s="5"/>
      <c r="H133" s="5"/>
      <c r="I133" s="5">
        <f aca="true" t="shared" si="32" ref="I133:J141">E133+G133</f>
        <v>0</v>
      </c>
      <c r="J133" s="6">
        <f t="shared" si="32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hidden="1">
      <c r="A134" s="1"/>
      <c r="B134" s="7">
        <v>2120</v>
      </c>
      <c r="C134" s="34"/>
      <c r="D134" s="34"/>
      <c r="E134" s="8"/>
      <c r="F134" s="8"/>
      <c r="G134" s="8"/>
      <c r="H134" s="8"/>
      <c r="I134" s="8">
        <f t="shared" si="32"/>
        <v>0</v>
      </c>
      <c r="J134" s="9">
        <f t="shared" si="32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hidden="1">
      <c r="A135" s="1"/>
      <c r="B135" s="7">
        <v>2220</v>
      </c>
      <c r="C135" s="34"/>
      <c r="D135" s="34"/>
      <c r="E135" s="8"/>
      <c r="F135" s="8"/>
      <c r="G135" s="8"/>
      <c r="H135" s="8"/>
      <c r="I135" s="8">
        <f t="shared" si="32"/>
        <v>0</v>
      </c>
      <c r="J135" s="9">
        <f t="shared" si="32"/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hidden="1">
      <c r="A136" s="1"/>
      <c r="B136" s="7">
        <v>2230</v>
      </c>
      <c r="C136" s="34"/>
      <c r="D136" s="34"/>
      <c r="E136" s="8"/>
      <c r="F136" s="8"/>
      <c r="G136" s="8"/>
      <c r="H136" s="8"/>
      <c r="I136" s="8">
        <f t="shared" si="32"/>
        <v>0</v>
      </c>
      <c r="J136" s="9">
        <f t="shared" si="32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hidden="1">
      <c r="A137" s="1"/>
      <c r="B137" s="7">
        <v>2270</v>
      </c>
      <c r="C137" s="34"/>
      <c r="D137" s="34"/>
      <c r="E137" s="8"/>
      <c r="F137" s="8"/>
      <c r="G137" s="8"/>
      <c r="H137" s="8"/>
      <c r="I137" s="8">
        <f t="shared" si="32"/>
        <v>0</v>
      </c>
      <c r="J137" s="9">
        <f t="shared" si="32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hidden="1">
      <c r="A138" s="1"/>
      <c r="B138" s="7">
        <v>2281</v>
      </c>
      <c r="C138" s="34"/>
      <c r="D138" s="34"/>
      <c r="E138" s="8"/>
      <c r="F138" s="8"/>
      <c r="G138" s="8"/>
      <c r="H138" s="8"/>
      <c r="I138" s="8">
        <f t="shared" si="32"/>
        <v>0</v>
      </c>
      <c r="J138" s="9">
        <f t="shared" si="32"/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hidden="1">
      <c r="A139" s="1"/>
      <c r="B139" s="7">
        <v>2282</v>
      </c>
      <c r="C139" s="34"/>
      <c r="D139" s="34"/>
      <c r="E139" s="8"/>
      <c r="F139" s="8"/>
      <c r="G139" s="8"/>
      <c r="H139" s="8"/>
      <c r="I139" s="8">
        <f t="shared" si="32"/>
        <v>0</v>
      </c>
      <c r="J139" s="9">
        <f t="shared" si="32"/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hidden="1">
      <c r="A140" s="1"/>
      <c r="B140" s="7">
        <v>2700</v>
      </c>
      <c r="C140" s="34"/>
      <c r="D140" s="34"/>
      <c r="E140" s="8"/>
      <c r="F140" s="8"/>
      <c r="G140" s="8"/>
      <c r="H140" s="8"/>
      <c r="I140" s="8">
        <f t="shared" si="32"/>
        <v>0</v>
      </c>
      <c r="J140" s="9">
        <f t="shared" si="32"/>
        <v>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thickBot="1">
      <c r="A141" s="1"/>
      <c r="B141" s="7" t="s">
        <v>14</v>
      </c>
      <c r="C141" s="34"/>
      <c r="D141" s="34"/>
      <c r="E141" s="8">
        <v>2855.2</v>
      </c>
      <c r="F141" s="8">
        <f>2629.41-F142+F142</f>
        <v>2629.41</v>
      </c>
      <c r="G141" s="8"/>
      <c r="H141" s="8"/>
      <c r="I141" s="8">
        <f t="shared" si="32"/>
        <v>2855.2</v>
      </c>
      <c r="J141" s="9">
        <f t="shared" si="32"/>
        <v>2629.41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hidden="1" thickBot="1">
      <c r="A142" s="1"/>
      <c r="B142" s="14" t="s">
        <v>13</v>
      </c>
      <c r="C142" s="35"/>
      <c r="D142" s="35"/>
      <c r="E142" s="10"/>
      <c r="F142" s="10">
        <v>2499.81</v>
      </c>
      <c r="G142" s="10"/>
      <c r="H142" s="10"/>
      <c r="I142" s="10">
        <f>E142+G142</f>
        <v>0</v>
      </c>
      <c r="J142" s="11">
        <f>F142+H142</f>
        <v>2499.81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>
      <c r="A143" s="1"/>
      <c r="B143" s="15">
        <v>1018610</v>
      </c>
      <c r="C143" s="33" t="s">
        <v>31</v>
      </c>
      <c r="D143" s="33" t="s">
        <v>32</v>
      </c>
      <c r="E143" s="12">
        <f aca="true" t="shared" si="33" ref="E143:J143">E144+E145+E146+E147+E148+E149+E150+E151+E152+E153</f>
        <v>3009.94</v>
      </c>
      <c r="F143" s="12">
        <f>F144+F145+F146+F147+F148+F149+F150+F151+F152</f>
        <v>3009.94</v>
      </c>
      <c r="G143" s="12">
        <f t="shared" si="33"/>
        <v>0</v>
      </c>
      <c r="H143" s="12">
        <f t="shared" si="33"/>
        <v>0</v>
      </c>
      <c r="I143" s="12">
        <f t="shared" si="33"/>
        <v>3009.94</v>
      </c>
      <c r="J143" s="13">
        <f t="shared" si="33"/>
        <v>6019.88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hidden="1">
      <c r="A144" s="1"/>
      <c r="B144" s="4">
        <v>2110</v>
      </c>
      <c r="C144" s="34"/>
      <c r="D144" s="34"/>
      <c r="E144" s="5"/>
      <c r="F144" s="5"/>
      <c r="G144" s="5"/>
      <c r="H144" s="5"/>
      <c r="I144" s="5">
        <f aca="true" t="shared" si="34" ref="I144:J152">E144+G144</f>
        <v>0</v>
      </c>
      <c r="J144" s="6">
        <f t="shared" si="34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hidden="1">
      <c r="A145" s="1"/>
      <c r="B145" s="7">
        <v>2120</v>
      </c>
      <c r="C145" s="34"/>
      <c r="D145" s="34"/>
      <c r="E145" s="8"/>
      <c r="F145" s="8"/>
      <c r="G145" s="8"/>
      <c r="H145" s="8"/>
      <c r="I145" s="8">
        <f t="shared" si="34"/>
        <v>0</v>
      </c>
      <c r="J145" s="9">
        <f t="shared" si="34"/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hidden="1">
      <c r="A146" s="1"/>
      <c r="B146" s="7">
        <v>2220</v>
      </c>
      <c r="C146" s="34"/>
      <c r="D146" s="34"/>
      <c r="E146" s="8"/>
      <c r="F146" s="8"/>
      <c r="G146" s="8"/>
      <c r="H146" s="8"/>
      <c r="I146" s="8">
        <f t="shared" si="34"/>
        <v>0</v>
      </c>
      <c r="J146" s="9">
        <f t="shared" si="34"/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hidden="1">
      <c r="A147" s="1"/>
      <c r="B147" s="7">
        <v>2230</v>
      </c>
      <c r="C147" s="34"/>
      <c r="D147" s="34"/>
      <c r="E147" s="8"/>
      <c r="F147" s="8"/>
      <c r="G147" s="8"/>
      <c r="H147" s="8"/>
      <c r="I147" s="8">
        <f t="shared" si="34"/>
        <v>0</v>
      </c>
      <c r="J147" s="9">
        <f t="shared" si="34"/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hidden="1">
      <c r="A148" s="1"/>
      <c r="B148" s="7">
        <v>2270</v>
      </c>
      <c r="C148" s="34"/>
      <c r="D148" s="34"/>
      <c r="E148" s="8"/>
      <c r="F148" s="8"/>
      <c r="G148" s="8"/>
      <c r="H148" s="8"/>
      <c r="I148" s="8">
        <f t="shared" si="34"/>
        <v>0</v>
      </c>
      <c r="J148" s="9">
        <f t="shared" si="34"/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hidden="1">
      <c r="A149" s="1"/>
      <c r="B149" s="7">
        <v>2281</v>
      </c>
      <c r="C149" s="34"/>
      <c r="D149" s="34"/>
      <c r="E149" s="8"/>
      <c r="F149" s="8"/>
      <c r="G149" s="8"/>
      <c r="H149" s="8"/>
      <c r="I149" s="8">
        <f t="shared" si="34"/>
        <v>0</v>
      </c>
      <c r="J149" s="9">
        <f t="shared" si="34"/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hidden="1">
      <c r="A150" s="1"/>
      <c r="B150" s="7">
        <v>2282</v>
      </c>
      <c r="C150" s="34"/>
      <c r="D150" s="34"/>
      <c r="E150" s="8"/>
      <c r="F150" s="8"/>
      <c r="G150" s="8"/>
      <c r="H150" s="8"/>
      <c r="I150" s="8">
        <f t="shared" si="34"/>
        <v>0</v>
      </c>
      <c r="J150" s="9">
        <f t="shared" si="34"/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hidden="1">
      <c r="A151" s="1"/>
      <c r="B151" s="7">
        <v>2700</v>
      </c>
      <c r="C151" s="34"/>
      <c r="D151" s="34"/>
      <c r="E151" s="8"/>
      <c r="F151" s="8"/>
      <c r="G151" s="8"/>
      <c r="H151" s="8"/>
      <c r="I151" s="8">
        <f t="shared" si="34"/>
        <v>0</v>
      </c>
      <c r="J151" s="9">
        <f t="shared" si="34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thickBot="1">
      <c r="A152" s="1"/>
      <c r="B152" s="7" t="s">
        <v>14</v>
      </c>
      <c r="C152" s="34"/>
      <c r="D152" s="34"/>
      <c r="E152" s="8">
        <v>3009.94</v>
      </c>
      <c r="F152" s="8">
        <f>F153</f>
        <v>3009.94</v>
      </c>
      <c r="G152" s="8"/>
      <c r="H152" s="8"/>
      <c r="I152" s="8">
        <f t="shared" si="34"/>
        <v>3009.94</v>
      </c>
      <c r="J152" s="9">
        <f t="shared" si="34"/>
        <v>3009.94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hidden="1" thickBot="1">
      <c r="A153" s="1"/>
      <c r="B153" s="14" t="s">
        <v>13</v>
      </c>
      <c r="C153" s="35"/>
      <c r="D153" s="35"/>
      <c r="E153" s="10"/>
      <c r="F153" s="10">
        <v>3009.94</v>
      </c>
      <c r="G153" s="10"/>
      <c r="H153" s="10"/>
      <c r="I153" s="10">
        <f>E153+G153</f>
        <v>0</v>
      </c>
      <c r="J153" s="11">
        <f>F153+H153</f>
        <v>3009.94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customHeight="1">
      <c r="A154" s="1"/>
      <c r="B154" s="15">
        <v>1018630</v>
      </c>
      <c r="C154" s="33" t="s">
        <v>31</v>
      </c>
      <c r="D154" s="33" t="s">
        <v>36</v>
      </c>
      <c r="E154" s="12">
        <f aca="true" t="shared" si="35" ref="E154:J154">E155+E156+E157+E158+E159+E160+E161+E162+E163+E164</f>
        <v>4660.1</v>
      </c>
      <c r="F154" s="12">
        <f t="shared" si="35"/>
        <v>1378.46</v>
      </c>
      <c r="G154" s="12">
        <f t="shared" si="35"/>
        <v>0</v>
      </c>
      <c r="H154" s="12">
        <f t="shared" si="35"/>
        <v>0</v>
      </c>
      <c r="I154" s="12">
        <f t="shared" si="35"/>
        <v>4660.1</v>
      </c>
      <c r="J154" s="13">
        <f t="shared" si="35"/>
        <v>1378.46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hidden="1">
      <c r="A155" s="1"/>
      <c r="B155" s="4">
        <v>2110</v>
      </c>
      <c r="C155" s="34"/>
      <c r="D155" s="34"/>
      <c r="E155" s="5"/>
      <c r="F155" s="5"/>
      <c r="G155" s="5"/>
      <c r="H155" s="5"/>
      <c r="I155" s="5">
        <f aca="true" t="shared" si="36" ref="I155:J163">E155+G155</f>
        <v>0</v>
      </c>
      <c r="J155" s="6">
        <f t="shared" si="36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hidden="1">
      <c r="A156" s="1"/>
      <c r="B156" s="7">
        <v>2120</v>
      </c>
      <c r="C156" s="34"/>
      <c r="D156" s="34"/>
      <c r="E156" s="8"/>
      <c r="F156" s="8"/>
      <c r="G156" s="8"/>
      <c r="H156" s="8"/>
      <c r="I156" s="8">
        <f t="shared" si="36"/>
        <v>0</v>
      </c>
      <c r="J156" s="9">
        <f t="shared" si="36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hidden="1">
      <c r="A157" s="1"/>
      <c r="B157" s="7">
        <v>2220</v>
      </c>
      <c r="C157" s="34"/>
      <c r="D157" s="34"/>
      <c r="E157" s="8"/>
      <c r="F157" s="8"/>
      <c r="G157" s="8"/>
      <c r="H157" s="8"/>
      <c r="I157" s="8">
        <f t="shared" si="36"/>
        <v>0</v>
      </c>
      <c r="J157" s="9">
        <f t="shared" si="36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hidden="1">
      <c r="A158" s="1"/>
      <c r="B158" s="7">
        <v>2230</v>
      </c>
      <c r="C158" s="34"/>
      <c r="D158" s="34"/>
      <c r="E158" s="8"/>
      <c r="F158" s="8"/>
      <c r="G158" s="8"/>
      <c r="H158" s="8"/>
      <c r="I158" s="8">
        <f t="shared" si="36"/>
        <v>0</v>
      </c>
      <c r="J158" s="9">
        <f t="shared" si="36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hidden="1">
      <c r="A159" s="1"/>
      <c r="B159" s="7">
        <v>2270</v>
      </c>
      <c r="C159" s="34"/>
      <c r="D159" s="34"/>
      <c r="E159" s="8"/>
      <c r="F159" s="8"/>
      <c r="G159" s="8"/>
      <c r="H159" s="8"/>
      <c r="I159" s="8">
        <f t="shared" si="36"/>
        <v>0</v>
      </c>
      <c r="J159" s="9">
        <f t="shared" si="36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hidden="1">
      <c r="A160" s="1"/>
      <c r="B160" s="7">
        <v>2281</v>
      </c>
      <c r="C160" s="34"/>
      <c r="D160" s="34"/>
      <c r="E160" s="8"/>
      <c r="F160" s="8"/>
      <c r="G160" s="8"/>
      <c r="H160" s="8"/>
      <c r="I160" s="8">
        <f t="shared" si="36"/>
        <v>0</v>
      </c>
      <c r="J160" s="9">
        <f t="shared" si="36"/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hidden="1">
      <c r="A161" s="1"/>
      <c r="B161" s="7">
        <v>2282</v>
      </c>
      <c r="C161" s="34"/>
      <c r="D161" s="34"/>
      <c r="E161" s="8"/>
      <c r="F161" s="8"/>
      <c r="G161" s="8"/>
      <c r="H161" s="8"/>
      <c r="I161" s="8">
        <f t="shared" si="36"/>
        <v>0</v>
      </c>
      <c r="J161" s="9">
        <f t="shared" si="36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hidden="1">
      <c r="A162" s="1"/>
      <c r="B162" s="7">
        <v>2700</v>
      </c>
      <c r="C162" s="34"/>
      <c r="D162" s="34"/>
      <c r="E162" s="8"/>
      <c r="F162" s="8"/>
      <c r="G162" s="8"/>
      <c r="H162" s="8"/>
      <c r="I162" s="8">
        <f t="shared" si="36"/>
        <v>0</v>
      </c>
      <c r="J162" s="9">
        <f t="shared" si="36"/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4" customHeight="1">
      <c r="A163" s="1"/>
      <c r="B163" s="7" t="s">
        <v>14</v>
      </c>
      <c r="C163" s="34"/>
      <c r="D163" s="34"/>
      <c r="E163" s="8">
        <v>4660.1</v>
      </c>
      <c r="F163" s="8">
        <v>1378.46</v>
      </c>
      <c r="G163" s="8"/>
      <c r="H163" s="8"/>
      <c r="I163" s="8">
        <f t="shared" si="36"/>
        <v>4660.1</v>
      </c>
      <c r="J163" s="9">
        <f t="shared" si="36"/>
        <v>1378.46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hidden="1" thickBot="1">
      <c r="A164" s="1"/>
      <c r="B164" s="14" t="s">
        <v>13</v>
      </c>
      <c r="C164" s="34"/>
      <c r="D164" s="34"/>
      <c r="E164" s="10"/>
      <c r="F164" s="10"/>
      <c r="G164" s="10"/>
      <c r="H164" s="10"/>
      <c r="I164" s="10">
        <f>E164+G164</f>
        <v>0</v>
      </c>
      <c r="J164" s="11">
        <f>F164+H164</f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>
      <c r="A165" s="1"/>
      <c r="B165" s="1"/>
      <c r="C165" s="26"/>
      <c r="D165" s="2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>
      <c r="A166" s="1"/>
      <c r="B166" s="1" t="s">
        <v>37</v>
      </c>
      <c r="C166" s="27"/>
      <c r="D166" s="2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</sheetData>
  <mergeCells count="38">
    <mergeCell ref="C143:C153"/>
    <mergeCell ref="D143:D153"/>
    <mergeCell ref="C154:C164"/>
    <mergeCell ref="D154:D164"/>
    <mergeCell ref="E2:G2"/>
    <mergeCell ref="C11:D21"/>
    <mergeCell ref="C3:G3"/>
    <mergeCell ref="C4:G4"/>
    <mergeCell ref="C6:G6"/>
    <mergeCell ref="C7:G7"/>
    <mergeCell ref="B9:B10"/>
    <mergeCell ref="C9:C10"/>
    <mergeCell ref="D9:D10"/>
    <mergeCell ref="E9:F9"/>
    <mergeCell ref="C110:C120"/>
    <mergeCell ref="D110:D120"/>
    <mergeCell ref="G9:H9"/>
    <mergeCell ref="I9:J9"/>
    <mergeCell ref="C88:C98"/>
    <mergeCell ref="D88:D98"/>
    <mergeCell ref="C99:C109"/>
    <mergeCell ref="D99:D109"/>
    <mergeCell ref="C66:C76"/>
    <mergeCell ref="D66:D76"/>
    <mergeCell ref="C77:C87"/>
    <mergeCell ref="D77:D87"/>
    <mergeCell ref="C44:C54"/>
    <mergeCell ref="D44:D54"/>
    <mergeCell ref="C55:C65"/>
    <mergeCell ref="D55:D65"/>
    <mergeCell ref="D22:D32"/>
    <mergeCell ref="C22:C32"/>
    <mergeCell ref="C33:C43"/>
    <mergeCell ref="D33:D43"/>
    <mergeCell ref="C121:C131"/>
    <mergeCell ref="D121:D131"/>
    <mergeCell ref="C132:C142"/>
    <mergeCell ref="D132:D142"/>
  </mergeCells>
  <printOptions/>
  <pageMargins left="0.75" right="0.47" top="0.5" bottom="0.49" header="0.57" footer="0.5"/>
  <pageSetup fitToHeight="2" horizontalDpi="600" verticalDpi="600" orientation="portrait" paperSize="9" scale="61" r:id="rId1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2018-03-14T09:28:58Z</cp:lastPrinted>
  <dcterms:created xsi:type="dcterms:W3CDTF">2018-03-07T09:47:38Z</dcterms:created>
  <dcterms:modified xsi:type="dcterms:W3CDTF">2018-03-14T09:32:03Z</dcterms:modified>
  <cp:category/>
  <cp:version/>
  <cp:contentType/>
  <cp:contentStatus/>
</cp:coreProperties>
</file>